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24240" windowHeight="12435" tabRatio="856" activeTab="2"/>
  </bookViews>
  <sheets>
    <sheet name="Титул ПФХД" sheetId="36" r:id="rId1"/>
    <sheet name="ПФХД" sheetId="37" r:id="rId2"/>
    <sheet name="Закупка ТРУ" sheetId="38"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123" localSheetId="0">#REF!</definedName>
    <definedName name="_123">#REF!</definedName>
    <definedName name="_in2007" localSheetId="0">#REF!</definedName>
    <definedName name="_in2007">#REF!</definedName>
    <definedName name="_in2008" localSheetId="0">#REF!</definedName>
    <definedName name="_in2008">#REF!</definedName>
    <definedName name="_in2009" localSheetId="0">#REF!</definedName>
    <definedName name="_in2009">#REF!</definedName>
    <definedName name="_in2010" localSheetId="0">#REF!</definedName>
    <definedName name="_in2010">#REF!</definedName>
    <definedName name="_in2011" localSheetId="0">#REF!</definedName>
    <definedName name="_in2011">#REF!</definedName>
    <definedName name="_in2012" localSheetId="0">#REF!</definedName>
    <definedName name="_in2012">#REF!</definedName>
    <definedName name="_in2013" localSheetId="0">#REF!</definedName>
    <definedName name="_in2013">#REF!</definedName>
    <definedName name="_in2014" localSheetId="0">#REF!</definedName>
    <definedName name="_in2014">#REF!</definedName>
    <definedName name="_in2015" localSheetId="0">#REF!</definedName>
    <definedName name="_in2015">#REF!</definedName>
    <definedName name="_inf2007" localSheetId="0">#REF!</definedName>
    <definedName name="_inf2007">#REF!</definedName>
    <definedName name="_inf2008" localSheetId="0">#REF!</definedName>
    <definedName name="_inf2008">#REF!</definedName>
    <definedName name="_inf2009" localSheetId="0">#REF!</definedName>
    <definedName name="_inf2009">#REF!</definedName>
    <definedName name="_inf2010" localSheetId="0">#REF!</definedName>
    <definedName name="_inf2010">#REF!</definedName>
    <definedName name="_inf2011" localSheetId="0">#REF!</definedName>
    <definedName name="_inf2011">#REF!</definedName>
    <definedName name="_inf2012" localSheetId="0">#REF!</definedName>
    <definedName name="_inf2012">#REF!</definedName>
    <definedName name="_inf2013" localSheetId="0">#REF!</definedName>
    <definedName name="_inf2013">#REF!</definedName>
    <definedName name="_inf20131" localSheetId="0">#REF!</definedName>
    <definedName name="_inf20131">#REF!</definedName>
    <definedName name="_inf2014" localSheetId="0">#REF!</definedName>
    <definedName name="_inf2014">#REF!</definedName>
    <definedName name="_inf2015" localSheetId="0">#REF!</definedName>
    <definedName name="_inf2015">#REF!</definedName>
    <definedName name="_inf2015_" localSheetId="0">#REF!</definedName>
    <definedName name="_inf2015_">#REF!</definedName>
    <definedName name="_inf2016" localSheetId="0">#REF!</definedName>
    <definedName name="_inf2016">#REF!</definedName>
    <definedName name="_inf202111" localSheetId="0">#REF!</definedName>
    <definedName name="_inf202111">#REF!</definedName>
    <definedName name="_mm1">[1]ПРОГНОЗ_1!#REF!</definedName>
    <definedName name="_отдых2" localSheetId="0">#REF!</definedName>
    <definedName name="_отдых2">#REF!</definedName>
    <definedName name="_xlnm._FilterDatabase" localSheetId="1" hidden="1">ПФХД!$A$10:$N$79</definedName>
    <definedName name="ddd" localSheetId="0">[2]ПРОГНОЗ_1!#REF!</definedName>
    <definedName name="ddd">[2]ПРОГНОЗ_1!#REF!</definedName>
    <definedName name="ff" localSheetId="0">#REF!</definedName>
    <definedName name="ff">#REF!</definedName>
    <definedName name="fffff" localSheetId="0">'[3]Гр5(о)'!#REF!</definedName>
    <definedName name="fffff">'[3]Гр5(о)'!#REF!</definedName>
    <definedName name="ffffff" localSheetId="0">'[3]Гр5(о)'!#REF!</definedName>
    <definedName name="ffffff">'[3]Гр5(о)'!#REF!</definedName>
    <definedName name="gggg" localSheetId="0">#REF!</definedName>
    <definedName name="gggg">#REF!</definedName>
    <definedName name="gggggg" localSheetId="0">#REF!</definedName>
    <definedName name="gggggg">#REF!</definedName>
    <definedName name="jjjj" localSheetId="0">'[4]Гр5(о)'!#REF!</definedName>
    <definedName name="jjjj">'[4]Гр5(о)'!#REF!</definedName>
    <definedName name="kbcn" localSheetId="0">#REF!</definedName>
    <definedName name="kbcn">#REF!</definedName>
    <definedName name="solver_drv" hidden="1">1</definedName>
    <definedName name="solver_est" hidden="1">1</definedName>
    <definedName name="solver_itr" hidden="1">100</definedName>
    <definedName name="solver_lin" hidden="1">0</definedName>
    <definedName name="solver_num" hidden="1">0</definedName>
    <definedName name="solver_nwt" hidden="1">1</definedName>
    <definedName name="solver_opt" localSheetId="0" hidden="1">#REF!</definedName>
    <definedName name="solver_opt" hidden="1">#REF!</definedName>
    <definedName name="solver_pre" hidden="1">0.000001</definedName>
    <definedName name="solver_scl" hidden="1">0</definedName>
    <definedName name="solver_sho" hidden="1">0</definedName>
    <definedName name="solver_tim" hidden="1">100</definedName>
    <definedName name="solver_tol" hidden="1">0.05</definedName>
    <definedName name="solver_typ" hidden="1">1</definedName>
    <definedName name="solver_val" hidden="1">0</definedName>
    <definedName name="Z_24A9C8D5_7396_4B12_BACB_FFD2D0870F2F_.wvu.FilterData" localSheetId="1" hidden="1">ПФХД!$A$10:$N$79</definedName>
    <definedName name="Z_33FAAE2B_4C16_4B60_82A7_3D09D285D424_.wvu.FilterData" localSheetId="1" hidden="1">ПФХД!$A$10:$N$79</definedName>
    <definedName name="Z_33FAAE2B_4C16_4B60_82A7_3D09D285D424_.wvu.PrintArea" localSheetId="2" hidden="1">'Закупка ТРУ'!$A$1:$U$55</definedName>
    <definedName name="Z_33FAAE2B_4C16_4B60_82A7_3D09D285D424_.wvu.PrintArea" localSheetId="1" hidden="1">ПФХД!$A$1:$N$79</definedName>
    <definedName name="Z_33FAAE2B_4C16_4B60_82A7_3D09D285D424_.wvu.PrintTitles" localSheetId="1" hidden="1">ПФХД!$6:$10</definedName>
    <definedName name="Z_413FE589_EB44_4ED3_8D71_DDB7E5500C49_.wvu.FilterData" localSheetId="1" hidden="1">ПФХД!$A$10:$N$79</definedName>
    <definedName name="Z_413FE589_EB44_4ED3_8D71_DDB7E5500C49_.wvu.PrintArea" localSheetId="2" hidden="1">'Закупка ТРУ'!$A$1:$U$55</definedName>
    <definedName name="Z_413FE589_EB44_4ED3_8D71_DDB7E5500C49_.wvu.PrintArea" localSheetId="1" hidden="1">ПФХД!$A$1:$N$79</definedName>
    <definedName name="Z_413FE589_EB44_4ED3_8D71_DDB7E5500C49_.wvu.PrintTitles" localSheetId="1" hidden="1">ПФХД!$6:$10</definedName>
    <definedName name="Z_A868E7FF_09C1_4166_9C13_564F5D45DEDC_.wvu.FilterData" localSheetId="1" hidden="1">ПФХД!$A$10:$N$79</definedName>
    <definedName name="Z_A868E7FF_09C1_4166_9C13_564F5D45DEDC_.wvu.PrintArea" localSheetId="2" hidden="1">'Закупка ТРУ'!$A$1:$U$55</definedName>
    <definedName name="Z_A868E7FF_09C1_4166_9C13_564F5D45DEDC_.wvu.PrintArea" localSheetId="1" hidden="1">ПФХД!$A$1:$N$79</definedName>
    <definedName name="Z_A868E7FF_09C1_4166_9C13_564F5D45DEDC_.wvu.PrintTitles" localSheetId="1" hidden="1">ПФХД!$6:$10</definedName>
    <definedName name="Z_B72699BC_299D_42B7_A978_9B23F399AA23_.wvu.FilterData" localSheetId="1" hidden="1">ПФХД!$A$10:$N$79</definedName>
    <definedName name="Z_B72699BC_299D_42B7_A978_9B23F399AA23_.wvu.PrintArea" localSheetId="2" hidden="1">'Закупка ТРУ'!$A$1:$U$55</definedName>
    <definedName name="Z_B72699BC_299D_42B7_A978_9B23F399AA23_.wvu.PrintArea" localSheetId="1" hidden="1">ПФХД!$A$1:$N$79</definedName>
    <definedName name="Z_B72699BC_299D_42B7_A978_9B23F399AA23_.wvu.PrintTitles" localSheetId="1" hidden="1">ПФХД!$6:$10</definedName>
    <definedName name="zxcvbm" localSheetId="0">#REF!</definedName>
    <definedName name="zxcvbm">#REF!</definedName>
    <definedName name="а" hidden="1">#REF!</definedName>
    <definedName name="ааа" localSheetId="0" hidden="1">#REF!</definedName>
    <definedName name="ааа" hidden="1">#REF!</definedName>
    <definedName name="август" localSheetId="0" hidden="1">#REF!</definedName>
    <definedName name="август" hidden="1">#REF!</definedName>
    <definedName name="АнМ" localSheetId="0">'[5]Гр5(о)'!#REF!</definedName>
    <definedName name="АнМ">'[5]Гр5(о)'!#REF!</definedName>
    <definedName name="АО" localSheetId="0" hidden="1">#REF!</definedName>
    <definedName name="АО" hidden="1">#REF!</definedName>
    <definedName name="аоа" localSheetId="0" hidden="1">#REF!</definedName>
    <definedName name="аоа" hidden="1">#REF!</definedName>
    <definedName name="аплва" hidden="1">#REF!</definedName>
    <definedName name="апоыпао" localSheetId="0">#REF!</definedName>
    <definedName name="апоыпао">#REF!</definedName>
    <definedName name="апп">#REF!</definedName>
    <definedName name="апрель" localSheetId="0" hidden="1">#REF!</definedName>
    <definedName name="апрель" hidden="1">#REF!</definedName>
    <definedName name="арвоекое" localSheetId="0">#REF!</definedName>
    <definedName name="арвоекое">#REF!</definedName>
    <definedName name="афраврр" localSheetId="0">'[4]Гр5(о)'!#REF!</definedName>
    <definedName name="афраврр">'[4]Гр5(о)'!#REF!</definedName>
    <definedName name="б" localSheetId="0" hidden="1">#REF!</definedName>
    <definedName name="б" hidden="1">#REF!</definedName>
    <definedName name="вв" localSheetId="0">[6]ПРОГНОЗ_1!#REF!</definedName>
    <definedName name="вв">[6]ПРОГНОЗ_1!#REF!</definedName>
    <definedName name="ВИка" localSheetId="0">#REF!</definedName>
    <definedName name="ВИка">#REF!</definedName>
    <definedName name="влол" localSheetId="0">#REF!</definedName>
    <definedName name="влол">#REF!</definedName>
    <definedName name="вр" localSheetId="0">#REF!</definedName>
    <definedName name="вр">#REF!</definedName>
    <definedName name="гоь" localSheetId="0">#REF!</definedName>
    <definedName name="гоь">#REF!</definedName>
    <definedName name="График">"Диагр. 4"</definedName>
    <definedName name="даенашка" hidden="1">#REF!</definedName>
    <definedName name="двеннадцать" hidden="1">#REF!</definedName>
    <definedName name="дгропорплгрш" localSheetId="0">#REF!</definedName>
    <definedName name="дгропорплгрш">#REF!</definedName>
    <definedName name="дек15" localSheetId="0" hidden="1">#REF!</definedName>
    <definedName name="дек15" hidden="1">#REF!</definedName>
    <definedName name="декабрь" localSheetId="0" hidden="1">#REF!</definedName>
    <definedName name="декабрь" hidden="1">#REF!</definedName>
    <definedName name="декабрь2014" localSheetId="0" hidden="1">#REF!</definedName>
    <definedName name="декабрь2014" hidden="1">#REF!</definedName>
    <definedName name="декабрьььь" hidden="1">#REF!</definedName>
    <definedName name="доллдрорапывцыфцууц" localSheetId="0">#REF!</definedName>
    <definedName name="доллдрорапывцыфцууц">#REF!</definedName>
    <definedName name="доходы" localSheetId="0" hidden="1">#REF!</definedName>
    <definedName name="доходы" hidden="1">#REF!</definedName>
    <definedName name="доходы15" localSheetId="0" hidden="1">#REF!</definedName>
    <definedName name="доходы15" hidden="1">#REF!</definedName>
    <definedName name="дошк" localSheetId="0">#REF!</definedName>
    <definedName name="дошк">#REF!</definedName>
    <definedName name="ЖО" localSheetId="0">#REF!</definedName>
    <definedName name="ЖО">#REF!</definedName>
    <definedName name="_xlnm.Print_Titles" localSheetId="1">ПФХД!$6:$10</definedName>
    <definedName name="и" localSheetId="0" hidden="1">#REF!</definedName>
    <definedName name="и" hidden="1">#REF!</definedName>
    <definedName name="им" localSheetId="0">#REF!</definedName>
    <definedName name="им">#REF!</definedName>
    <definedName name="ист" localSheetId="0">#REF!</definedName>
    <definedName name="ист">#REF!</definedName>
    <definedName name="июль" localSheetId="0" hidden="1">#REF!</definedName>
    <definedName name="июль" hidden="1">#REF!</definedName>
    <definedName name="кат" localSheetId="0">#REF!</definedName>
    <definedName name="кат">#REF!</definedName>
    <definedName name="м" localSheetId="0">#REF!</definedName>
    <definedName name="м">#REF!</definedName>
    <definedName name="М1" localSheetId="0">[7]ПРОГНОЗ_1!#REF!</definedName>
    <definedName name="М1">[7]ПРОГНОЗ_1!#REF!</definedName>
    <definedName name="май" localSheetId="0" hidden="1">#REF!</definedName>
    <definedName name="май" hidden="1">#REF!</definedName>
    <definedName name="март" localSheetId="0" hidden="1">#REF!</definedName>
    <definedName name="март" hidden="1">#REF!</definedName>
    <definedName name="Молодежь" localSheetId="0">#REF!</definedName>
    <definedName name="Молодежь">#REF!</definedName>
    <definedName name="Мониторинг1" localSheetId="0">'[8]Гр5(о)'!#REF!</definedName>
    <definedName name="Мониторинг1">'[8]Гр5(о)'!#REF!</definedName>
    <definedName name="наташа" localSheetId="0" hidden="1">#REF!</definedName>
    <definedName name="наташа" hidden="1">#REF!</definedName>
    <definedName name="ноябрь" localSheetId="0" hidden="1">#REF!</definedName>
    <definedName name="ноябрь" hidden="1">#REF!</definedName>
    <definedName name="о" localSheetId="0">#REF!</definedName>
    <definedName name="о">#REF!</definedName>
    <definedName name="обж" localSheetId="0">#REF!</definedName>
    <definedName name="обж">#REF!</definedName>
    <definedName name="обж." localSheetId="0">#REF!</definedName>
    <definedName name="обж.">#REF!</definedName>
    <definedName name="_xlnm.Print_Area" localSheetId="2">'Закупка ТРУ'!$A$1:$J$55</definedName>
    <definedName name="_xlnm.Print_Area" localSheetId="1">ПФХД!$A$1:$Q$88</definedName>
    <definedName name="_xlnm.Print_Area" localSheetId="0">'Титул ПФХД'!$A$1:$F$32</definedName>
    <definedName name="Область_печати_ИМ">#REF!</definedName>
    <definedName name="октябрь" localSheetId="0" hidden="1">#REF!</definedName>
    <definedName name="октябрь" hidden="1">#REF!</definedName>
    <definedName name="октябрь1" localSheetId="0" hidden="1">#REF!</definedName>
    <definedName name="октябрь1" hidden="1">#REF!</definedName>
    <definedName name="он" localSheetId="0">#REF!</definedName>
    <definedName name="он">#REF!</definedName>
    <definedName name="оп" localSheetId="0" hidden="1">#REF!</definedName>
    <definedName name="оп" hidden="1">#REF!</definedName>
    <definedName name="орлрл" localSheetId="0" hidden="1">#REF!</definedName>
    <definedName name="орлрл" hidden="1">#REF!</definedName>
    <definedName name="оррр" localSheetId="0" hidden="1">#REF!</definedName>
    <definedName name="оррр" hidden="1">#REF!</definedName>
    <definedName name="отдых2" localSheetId="0">#REF!</definedName>
    <definedName name="отдых2">#REF!</definedName>
    <definedName name="отчет" localSheetId="0" hidden="1">#REF!</definedName>
    <definedName name="отчет" hidden="1">#REF!</definedName>
    <definedName name="п" localSheetId="0">#REF!</definedName>
    <definedName name="п">#REF!</definedName>
    <definedName name="п1п1п1п1" localSheetId="0">'[9]2002(v1)'!#REF!</definedName>
    <definedName name="п1п1п1п1">'[9]2002(v1)'!#REF!</definedName>
    <definedName name="паыоаыпо" localSheetId="0">#REF!</definedName>
    <definedName name="паыоаыпо">#REF!</definedName>
    <definedName name="Пгород" localSheetId="0">#REF!</definedName>
    <definedName name="Пгород">#REF!</definedName>
    <definedName name="ПОКАЗАТЕЛИ_ДОЛГОСР.ПРОГНОЗА" localSheetId="0">'[10]2002(v2)'!#REF!</definedName>
    <definedName name="ПОКАЗАТЕЛИ_ДОЛГОСР.ПРОГНОЗА">'[10]2002(v2)'!#REF!</definedName>
    <definedName name="пппп" localSheetId="0">'[9]2002(v1)'!#REF!</definedName>
    <definedName name="пппп">'[9]2002(v1)'!#REF!</definedName>
    <definedName name="прапр" localSheetId="0">[7]ПРОГНОЗ_1!#REF!</definedName>
    <definedName name="прапр">[7]ПРОГНОЗ_1!#REF!</definedName>
    <definedName name="прво" localSheetId="0">#REF!</definedName>
    <definedName name="прво">#REF!</definedName>
    <definedName name="привет" localSheetId="0">#REF!</definedName>
    <definedName name="привет">#REF!</definedName>
    <definedName name="присмотр" localSheetId="0" hidden="1">#REF!</definedName>
    <definedName name="присмотр" hidden="1">#REF!</definedName>
    <definedName name="про" localSheetId="0">#REF!</definedName>
    <definedName name="про">#REF!</definedName>
    <definedName name="проалвдфщшкопрнео" localSheetId="0">#REF!</definedName>
    <definedName name="проалвдфщшкопрнео">#REF!</definedName>
    <definedName name="Прогноз97" localSheetId="0">[11]ПРОГНОЗ_1!#REF!</definedName>
    <definedName name="Прогноз97">[11]ПРОГНОЗ_1!#REF!</definedName>
    <definedName name="раз" localSheetId="0">#REF!</definedName>
    <definedName name="раз">#REF!</definedName>
    <definedName name="раолдраод" localSheetId="0">#REF!</definedName>
    <definedName name="раолдраод">#REF!</definedName>
    <definedName name="ропор" localSheetId="0">#REF!</definedName>
    <definedName name="ропор">#REF!</definedName>
    <definedName name="ррр" localSheetId="0">#REF!</definedName>
    <definedName name="ррр">#REF!</definedName>
    <definedName name="сентябрь" localSheetId="0" hidden="1">#REF!</definedName>
    <definedName name="сентябрь" hidden="1">#REF!</definedName>
    <definedName name="сол" localSheetId="0" hidden="1">#REF!</definedName>
    <definedName name="сол" hidden="1">#REF!</definedName>
    <definedName name="СЮТ" localSheetId="0">#REF!</definedName>
    <definedName name="СЮТ">#REF!</definedName>
    <definedName name="уцкецукецк" localSheetId="0">'[9]2002(v1)'!#REF!</definedName>
    <definedName name="уцкецукецк">'[9]2002(v1)'!#REF!</definedName>
    <definedName name="фварварффврвр" localSheetId="0">'[5]Гр5(о)'!#REF!</definedName>
    <definedName name="фварварффврвр">'[5]Гр5(о)'!#REF!</definedName>
    <definedName name="фварфварфр" localSheetId="0">#REF!</definedName>
    <definedName name="фварфварфр">#REF!</definedName>
    <definedName name="фврафврварфвра" localSheetId="0">[6]ПРОГНОЗ_1!#REF!</definedName>
    <definedName name="фврафврварфвра">[6]ПРОГНОЗ_1!#REF!</definedName>
    <definedName name="февраль" localSheetId="0" hidden="1">#REF!</definedName>
    <definedName name="февраль" hidden="1">#REF!</definedName>
    <definedName name="фф" localSheetId="0">'[12]Гр5(о)'!#REF!</definedName>
    <definedName name="фф">'[12]Гр5(о)'!#REF!</definedName>
    <definedName name="ффккуеуцкеукеуеуцке" localSheetId="0">#REF!</definedName>
    <definedName name="ффккуеуцкеукеуеуцке">#REF!</definedName>
    <definedName name="ффф" localSheetId="0">#REF!</definedName>
    <definedName name="ффф">#REF!</definedName>
    <definedName name="цуецуецу" localSheetId="0">#REF!</definedName>
    <definedName name="цуецуецу">#REF!</definedName>
    <definedName name="цук" localSheetId="0">'[10]2002(v2)'!#REF!</definedName>
    <definedName name="цук">'[10]2002(v2)'!#REF!</definedName>
    <definedName name="цукеукеук" localSheetId="0">[7]ПРОГНОЗ_1!#REF!</definedName>
    <definedName name="цукеукеук">[7]ПРОГНОЗ_1!#REF!</definedName>
    <definedName name="цукецку" localSheetId="0">[11]ПРОГНОЗ_1!#REF!</definedName>
    <definedName name="цукецку">[11]ПРОГНОЗ_1!#REF!</definedName>
    <definedName name="цукецуке" localSheetId="0">#REF!</definedName>
    <definedName name="цукецуке">#REF!</definedName>
    <definedName name="цукецукеуце" localSheetId="0">'[8]Гр5(о)'!#REF!</definedName>
    <definedName name="цукецукеуце">'[8]Гр5(о)'!#REF!</definedName>
    <definedName name="цуцуе" localSheetId="0">'[3]Гр5(о)'!#REF!</definedName>
    <definedName name="цуцуе">'[3]Гр5(о)'!#REF!</definedName>
    <definedName name="чварьлврл" localSheetId="0">[2]ПРОГНОЗ_1!#REF!</definedName>
    <definedName name="чварьлврл">[2]ПРОГНОЗ_1!#REF!</definedName>
    <definedName name="шщзо" localSheetId="0">'[3]Гр5(о)'!#REF!</definedName>
    <definedName name="шщзо">'[3]Гр5(о)'!#REF!</definedName>
    <definedName name="ыаоапо" localSheetId="0">#REF!</definedName>
    <definedName name="ыаоапо">#REF!</definedName>
    <definedName name="ыапоапо" localSheetId="0">#REF!</definedName>
    <definedName name="ыапоапо">#REF!</definedName>
    <definedName name="ыапоыпао" localSheetId="0">#REF!</definedName>
    <definedName name="ыапоыпао">#REF!</definedName>
    <definedName name="ыпаоапоы" localSheetId="0">#REF!</definedName>
    <definedName name="ыпаоапоы">#REF!</definedName>
    <definedName name="ыпаоыапо" localSheetId="0">[1]ПРОГНОЗ_1!#REF!</definedName>
    <definedName name="ыпаоыапо">[1]ПРОГНОЗ_1!#REF!</definedName>
    <definedName name="ЫЫЫ" hidden="1">#REF!</definedName>
  </definedNames>
  <calcPr calcId="125725"/>
  <customWorkbookViews>
    <customWorkbookView name="Лещенко Александра Александровна - Личное представление" guid="{413FE589-EB44-4ED3-8D71-DDB7E5500C49}" mergeInterval="0" personalView="1" maximized="1" xWindow="-8" yWindow="-8" windowWidth="1936" windowHeight="1056" tabRatio="945" activeSheetId="5"/>
    <customWorkbookView name="Попова Екатерина Николаевна - Личное представление" guid="{3811DC27-6C9C-4281-989A-478EAFEC2147}" mergeInterval="0" personalView="1" maximized="1" xWindow="-8" yWindow="-8" windowWidth="1936" windowHeight="1056" tabRatio="944" activeSheetId="12"/>
    <customWorkbookView name="Райков Евгений Владимирович - Личное представление" guid="{B38BA802-59E1-473D-82D6-51BB59191DC1}" mergeInterval="0" personalView="1" maximized="1" xWindow="-8" yWindow="-8" windowWidth="1936" windowHeight="1056" tabRatio="945" activeSheetId="13"/>
    <customWorkbookView name="Быкова Дарья Львовна - Личное представление" guid="{4DDEBF15-3C9F-44C3-B78F-AE382BE678C1}" mergeInterval="0" personalView="1" maximized="1" xWindow="-8" yWindow="-8" windowWidth="1936" windowHeight="1056" tabRatio="939" activeSheetId="5" showComments="commIndAndComment"/>
    <customWorkbookView name="Миронова Елена Сергеевна - Личное представление" guid="{5B9D9E33-AFE5-4826-BC15-28975AB1E5F8}" mergeInterval="0" personalView="1" xWindow="75" yWindow="6" windowWidth="1802" windowHeight="1012" tabRatio="943" activeSheetId="6"/>
    <customWorkbookView name="Соколова Татьяна Викторовна - Личное представление" guid="{4660ED57-C31A-43C4-A05C-DF263EC238D0}" mergeInterval="0" personalView="1" maximized="1" xWindow="-9" yWindow="-9" windowWidth="1938" windowHeight="1050" tabRatio="939" activeSheetId="8"/>
    <customWorkbookView name="Засядько Наталья Викторовна - Личное представление" guid="{B72699BC-299D-42B7-A978-9B23F399AA23}" mergeInterval="0" personalView="1" maximized="1" xWindow="-8" yWindow="-8" windowWidth="1936" windowHeight="1056" tabRatio="945" activeSheetId="5"/>
  </customWorkbookViews>
</workbook>
</file>

<file path=xl/calcChain.xml><?xml version="1.0" encoding="utf-8"?>
<calcChain xmlns="http://schemas.openxmlformats.org/spreadsheetml/2006/main">
  <c r="B48" i="38"/>
  <c r="I19"/>
  <c r="I18"/>
  <c r="H17"/>
  <c r="H18" s="1"/>
  <c r="G17"/>
  <c r="O12"/>
  <c r="O11"/>
  <c r="P10"/>
  <c r="O10"/>
  <c r="Q12" i="37"/>
  <c r="Q13"/>
  <c r="Q14"/>
  <c r="Q15"/>
  <c r="Q16"/>
  <c r="Q17"/>
  <c r="Q18"/>
  <c r="Q19"/>
  <c r="Q20"/>
  <c r="Q21"/>
  <c r="Q22"/>
  <c r="Q23"/>
  <c r="Q24"/>
  <c r="Q25"/>
  <c r="Q26"/>
  <c r="Q27"/>
  <c r="Q28"/>
  <c r="Q29"/>
  <c r="Q30"/>
  <c r="Q31"/>
  <c r="Q32"/>
  <c r="Q33"/>
  <c r="Q34"/>
  <c r="Q35"/>
  <c r="Q36"/>
  <c r="Q37"/>
  <c r="Q38"/>
  <c r="Q39"/>
  <c r="Q40"/>
  <c r="Q41"/>
  <c r="Q42"/>
  <c r="Q43"/>
  <c r="Q44"/>
  <c r="Q45"/>
  <c r="Q46"/>
  <c r="Q47"/>
  <c r="Q48"/>
  <c r="Q49"/>
  <c r="Q50"/>
  <c r="Q51"/>
  <c r="Q52"/>
  <c r="Q53"/>
  <c r="Q54"/>
  <c r="Q55"/>
  <c r="Q56"/>
  <c r="Q57"/>
  <c r="Q58"/>
  <c r="Q59"/>
  <c r="Q60"/>
  <c r="Q61"/>
  <c r="Q62"/>
  <c r="Q63"/>
  <c r="Q64"/>
  <c r="Q65"/>
  <c r="Q66"/>
  <c r="Q67"/>
  <c r="Q68"/>
  <c r="Q69"/>
  <c r="Q70"/>
  <c r="Q71"/>
  <c r="Q72"/>
  <c r="Q73"/>
  <c r="Q74"/>
  <c r="Q75"/>
  <c r="Q76"/>
  <c r="Q77"/>
  <c r="Q78"/>
  <c r="Q79"/>
  <c r="Q11"/>
  <c r="P12"/>
  <c r="P13"/>
  <c r="P14"/>
  <c r="P15"/>
  <c r="P16"/>
  <c r="P17"/>
  <c r="P18"/>
  <c r="P19"/>
  <c r="P20"/>
  <c r="P21"/>
  <c r="P22"/>
  <c r="P23"/>
  <c r="P24"/>
  <c r="P25"/>
  <c r="P26"/>
  <c r="P27"/>
  <c r="P28"/>
  <c r="P29"/>
  <c r="P30"/>
  <c r="P31"/>
  <c r="P32"/>
  <c r="P33"/>
  <c r="P34"/>
  <c r="P35"/>
  <c r="P36"/>
  <c r="P37"/>
  <c r="P38"/>
  <c r="P39"/>
  <c r="P40"/>
  <c r="P41"/>
  <c r="P42"/>
  <c r="P43"/>
  <c r="P44"/>
  <c r="P45"/>
  <c r="P46"/>
  <c r="P47"/>
  <c r="P48"/>
  <c r="P49"/>
  <c r="P50"/>
  <c r="P51"/>
  <c r="P52"/>
  <c r="P53"/>
  <c r="P54"/>
  <c r="P55"/>
  <c r="P56"/>
  <c r="P57"/>
  <c r="P58"/>
  <c r="P59"/>
  <c r="P60"/>
  <c r="P61"/>
  <c r="P62"/>
  <c r="P63"/>
  <c r="P64"/>
  <c r="P65"/>
  <c r="P66"/>
  <c r="P67"/>
  <c r="P68"/>
  <c r="P69"/>
  <c r="P70"/>
  <c r="P71"/>
  <c r="P72"/>
  <c r="P73"/>
  <c r="P74"/>
  <c r="P75"/>
  <c r="P76"/>
  <c r="P77"/>
  <c r="P78"/>
  <c r="P79"/>
  <c r="P11"/>
  <c r="O12"/>
  <c r="O13"/>
  <c r="O14"/>
  <c r="O15"/>
  <c r="O16"/>
  <c r="O17"/>
  <c r="O18"/>
  <c r="O19"/>
  <c r="O20"/>
  <c r="O21"/>
  <c r="O22"/>
  <c r="O23"/>
  <c r="O24"/>
  <c r="O25"/>
  <c r="O26"/>
  <c r="O27"/>
  <c r="O28"/>
  <c r="O29"/>
  <c r="O30"/>
  <c r="O31"/>
  <c r="O32"/>
  <c r="O33"/>
  <c r="O34"/>
  <c r="O35"/>
  <c r="O36"/>
  <c r="O37"/>
  <c r="O38"/>
  <c r="O39"/>
  <c r="O40"/>
  <c r="O41"/>
  <c r="O42"/>
  <c r="O43"/>
  <c r="O44"/>
  <c r="O45"/>
  <c r="O46"/>
  <c r="O47"/>
  <c r="O48"/>
  <c r="O49"/>
  <c r="O50"/>
  <c r="O51"/>
  <c r="O52"/>
  <c r="O53"/>
  <c r="O54"/>
  <c r="O55"/>
  <c r="O56"/>
  <c r="O57"/>
  <c r="O58"/>
  <c r="O59"/>
  <c r="O60"/>
  <c r="O61"/>
  <c r="O62"/>
  <c r="O63"/>
  <c r="O64"/>
  <c r="O65"/>
  <c r="O66"/>
  <c r="O67"/>
  <c r="O68"/>
  <c r="O69"/>
  <c r="O70"/>
  <c r="O71"/>
  <c r="O72"/>
  <c r="O73"/>
  <c r="O74"/>
  <c r="O75"/>
  <c r="O76"/>
  <c r="O77"/>
  <c r="O78"/>
  <c r="O79"/>
  <c r="O11"/>
  <c r="L67" l="1"/>
  <c r="K67"/>
  <c r="J67"/>
  <c r="I67"/>
  <c r="H67"/>
  <c r="G67"/>
  <c r="F67"/>
  <c r="E67"/>
  <c r="D67"/>
  <c r="J43" i="38" l="1"/>
  <c r="I43"/>
  <c r="H43"/>
  <c r="G43"/>
  <c r="I41"/>
  <c r="I40"/>
  <c r="H40"/>
  <c r="J34"/>
  <c r="J33"/>
  <c r="J26"/>
  <c r="J25"/>
  <c r="J22"/>
  <c r="J39" s="1"/>
  <c r="J20"/>
  <c r="J17"/>
  <c r="J12"/>
  <c r="I12"/>
  <c r="I13" s="1"/>
  <c r="H12"/>
  <c r="H13" s="1"/>
  <c r="G12"/>
  <c r="G13" s="1"/>
  <c r="J8"/>
  <c r="T6" i="37" l="1"/>
  <c r="F45" l="1"/>
  <c r="G45"/>
  <c r="I45"/>
  <c r="J45"/>
  <c r="L45"/>
  <c r="D45"/>
  <c r="H45"/>
  <c r="K45"/>
  <c r="E45"/>
  <c r="U6"/>
  <c r="U7"/>
  <c r="T7"/>
  <c r="S7"/>
  <c r="AA42" l="1"/>
  <c r="A4"/>
  <c r="F17" i="36"/>
  <c r="R8" i="38"/>
  <c r="R17" s="1"/>
  <c r="N78" i="37"/>
  <c r="M78"/>
  <c r="L78"/>
  <c r="K78"/>
  <c r="J78"/>
  <c r="I78"/>
  <c r="H78"/>
  <c r="G78"/>
  <c r="F78"/>
  <c r="E78"/>
  <c r="D78"/>
  <c r="L74"/>
  <c r="K74"/>
  <c r="J74"/>
  <c r="I74"/>
  <c r="H74"/>
  <c r="G74"/>
  <c r="F74"/>
  <c r="E74"/>
  <c r="D74"/>
  <c r="L62"/>
  <c r="K62"/>
  <c r="J62"/>
  <c r="I62"/>
  <c r="H62"/>
  <c r="G62"/>
  <c r="F62"/>
  <c r="E62"/>
  <c r="D62"/>
  <c r="AB51"/>
  <c r="Z51"/>
  <c r="V51"/>
  <c r="L51"/>
  <c r="K51"/>
  <c r="I51"/>
  <c r="H51"/>
  <c r="F51"/>
  <c r="E51"/>
  <c r="AB50"/>
  <c r="AA50"/>
  <c r="Z50"/>
  <c r="V50"/>
  <c r="AB49"/>
  <c r="AA49"/>
  <c r="V49"/>
  <c r="AB48"/>
  <c r="AA48"/>
  <c r="Z48"/>
  <c r="V48"/>
  <c r="AB47"/>
  <c r="AA47"/>
  <c r="Z47"/>
  <c r="V47"/>
  <c r="AB46"/>
  <c r="AA46"/>
  <c r="Z46"/>
  <c r="V46"/>
  <c r="V45"/>
  <c r="AB44"/>
  <c r="AA44"/>
  <c r="Z44"/>
  <c r="V44"/>
  <c r="AB43"/>
  <c r="AA43"/>
  <c r="Z43"/>
  <c r="V43"/>
  <c r="AB42"/>
  <c r="V42"/>
  <c r="L42"/>
  <c r="K42"/>
  <c r="J42"/>
  <c r="I42"/>
  <c r="H42"/>
  <c r="G42"/>
  <c r="F42"/>
  <c r="E42"/>
  <c r="D42"/>
  <c r="AB41"/>
  <c r="AA41"/>
  <c r="Z41"/>
  <c r="V41"/>
  <c r="L38"/>
  <c r="I38"/>
  <c r="F38"/>
  <c r="N37"/>
  <c r="M37"/>
  <c r="F35"/>
  <c r="E35"/>
  <c r="D35"/>
  <c r="L33"/>
  <c r="K33"/>
  <c r="J33"/>
  <c r="I33"/>
  <c r="H33"/>
  <c r="G33"/>
  <c r="F33"/>
  <c r="E33"/>
  <c r="D33"/>
  <c r="N25"/>
  <c r="M25"/>
  <c r="J25"/>
  <c r="G25"/>
  <c r="D25"/>
  <c r="L23"/>
  <c r="K23"/>
  <c r="J23"/>
  <c r="I23"/>
  <c r="H23"/>
  <c r="G23"/>
  <c r="F23"/>
  <c r="E23"/>
  <c r="D23"/>
  <c r="L20"/>
  <c r="I20"/>
  <c r="L14"/>
  <c r="K14"/>
  <c r="J14"/>
  <c r="I14"/>
  <c r="H14"/>
  <c r="G14"/>
  <c r="F14"/>
  <c r="E14"/>
  <c r="D14"/>
  <c r="N13"/>
  <c r="M13"/>
  <c r="B15" i="36"/>
  <c r="A3" i="38" l="1"/>
  <c r="E38" i="37"/>
  <c r="K38"/>
  <c r="H38"/>
  <c r="AA51" l="1"/>
  <c r="D38" l="1"/>
  <c r="Z42"/>
  <c r="Z49" l="1"/>
  <c r="D51" l="1"/>
  <c r="G51" l="1"/>
  <c r="J51" l="1"/>
  <c r="G38"/>
  <c r="J38" l="1"/>
  <c r="I64"/>
  <c r="P16" i="38" l="1"/>
  <c r="H34" s="1"/>
  <c r="H33" s="1"/>
  <c r="I37" i="37"/>
  <c r="W6" s="1"/>
  <c r="L64"/>
  <c r="T16" i="38" l="1"/>
  <c r="Q16"/>
  <c r="I34" s="1"/>
  <c r="I33" s="1"/>
  <c r="F25" i="37"/>
  <c r="S6"/>
  <c r="L21"/>
  <c r="L18" s="1"/>
  <c r="I21"/>
  <c r="I18" s="1"/>
  <c r="F18"/>
  <c r="L37"/>
  <c r="X6" s="1"/>
  <c r="U16" i="38" l="1"/>
  <c r="F13" i="37"/>
  <c r="AB45"/>
  <c r="F64"/>
  <c r="L30"/>
  <c r="L25" s="1"/>
  <c r="L13" s="1"/>
  <c r="Z13" s="1"/>
  <c r="I25"/>
  <c r="I13" s="1"/>
  <c r="W13" s="1"/>
  <c r="H64"/>
  <c r="P14" i="38" l="1"/>
  <c r="H26" s="1"/>
  <c r="H25" s="1"/>
  <c r="O16"/>
  <c r="G34" s="1"/>
  <c r="G33" s="1"/>
  <c r="E64" i="37"/>
  <c r="F37"/>
  <c r="V6" s="1"/>
  <c r="H37"/>
  <c r="H27" s="1"/>
  <c r="H25" s="1"/>
  <c r="H13" s="1"/>
  <c r="K64"/>
  <c r="T14" i="38" l="1"/>
  <c r="S16"/>
  <c r="O14"/>
  <c r="G26" s="1"/>
  <c r="G25" s="1"/>
  <c r="Q14"/>
  <c r="I26" s="1"/>
  <c r="I25" s="1"/>
  <c r="AA45" i="37"/>
  <c r="T13"/>
  <c r="K37"/>
  <c r="K27" s="1"/>
  <c r="K25" s="1"/>
  <c r="K13" s="1"/>
  <c r="V13"/>
  <c r="W5"/>
  <c r="E37"/>
  <c r="E25" s="1"/>
  <c r="E13" s="1"/>
  <c r="U14" i="38" l="1"/>
  <c r="S14"/>
  <c r="Y13" i="37"/>
  <c r="X5"/>
  <c r="S13"/>
  <c r="V5"/>
  <c r="G64" l="1"/>
  <c r="P13" i="38" s="1"/>
  <c r="H22" s="1"/>
  <c r="J64" i="37"/>
  <c r="Q13" i="38" s="1"/>
  <c r="I22" s="1"/>
  <c r="I20" l="1"/>
  <c r="I39"/>
  <c r="H20"/>
  <c r="H39"/>
  <c r="G37" i="37"/>
  <c r="G19" s="1"/>
  <c r="T13" i="38"/>
  <c r="P8"/>
  <c r="D64" i="37"/>
  <c r="Z45"/>
  <c r="Q8" i="38"/>
  <c r="U13"/>
  <c r="J37" i="37"/>
  <c r="J19" s="1"/>
  <c r="D37" l="1"/>
  <c r="D19" s="1"/>
  <c r="V4" s="1"/>
  <c r="O13" i="38"/>
  <c r="G22" s="1"/>
  <c r="Q17"/>
  <c r="H41"/>
  <c r="H8"/>
  <c r="X4" i="37"/>
  <c r="X7" s="1"/>
  <c r="J18"/>
  <c r="J13" s="1"/>
  <c r="X13" s="1"/>
  <c r="O8" i="38"/>
  <c r="G40" s="1"/>
  <c r="W4" i="37"/>
  <c r="W7" s="1"/>
  <c r="G18"/>
  <c r="G13" s="1"/>
  <c r="U13" s="1"/>
  <c r="P17" i="38"/>
  <c r="S13" l="1"/>
  <c r="G39"/>
  <c r="G20"/>
  <c r="G8" s="1"/>
  <c r="O20" s="1"/>
  <c r="I42"/>
  <c r="I8"/>
  <c r="D18" i="37"/>
  <c r="D13" s="1"/>
  <c r="R13" s="1"/>
  <c r="V7"/>
  <c r="O17" i="38"/>
</calcChain>
</file>

<file path=xl/comments1.xml><?xml version="1.0" encoding="utf-8"?>
<comments xmlns="http://schemas.openxmlformats.org/spreadsheetml/2006/main">
  <authors>
    <author>Попова Екатерина Николаевна</author>
    <author>Засядько Наталья Викторовна</author>
    <author>Лещенко Александра Александровна</author>
    <author>Соколова Татьяна Викторовна</author>
  </authors>
  <commentList>
    <comment ref="F18" authorId="0">
      <text>
        <r>
          <rPr>
            <b/>
            <sz val="9"/>
            <color indexed="81"/>
            <rFont val="Tahoma"/>
            <family val="2"/>
            <charset val="204"/>
          </rPr>
          <t>Попова Екатерина Николаевна:</t>
        </r>
        <r>
          <rPr>
            <sz val="9"/>
            <color indexed="81"/>
            <rFont val="Tahoma"/>
            <family val="2"/>
            <charset val="204"/>
          </rPr>
          <t xml:space="preserve">
</t>
        </r>
        <r>
          <rPr>
            <sz val="14"/>
            <color indexed="81"/>
            <rFont val="Tahoma"/>
            <family val="2"/>
            <charset val="204"/>
          </rPr>
          <t>ДопЭК 810</t>
        </r>
      </text>
    </comment>
    <comment ref="F23" authorId="0">
      <text>
        <r>
          <rPr>
            <b/>
            <sz val="9"/>
            <color indexed="81"/>
            <rFont val="Tahoma"/>
            <family val="2"/>
            <charset val="204"/>
          </rPr>
          <t>Попова Екатерина Николаевна:</t>
        </r>
        <r>
          <rPr>
            <sz val="9"/>
            <color indexed="81"/>
            <rFont val="Tahoma"/>
            <family val="2"/>
            <charset val="204"/>
          </rPr>
          <t xml:space="preserve">
</t>
        </r>
        <r>
          <rPr>
            <sz val="16"/>
            <color indexed="81"/>
            <rFont val="Tahoma"/>
            <family val="2"/>
            <charset val="204"/>
          </rPr>
          <t>ДопЭК 860</t>
        </r>
      </text>
    </comment>
    <comment ref="F25" authorId="0">
      <text>
        <r>
          <rPr>
            <b/>
            <sz val="9"/>
            <color indexed="81"/>
            <rFont val="Tahoma"/>
            <family val="2"/>
            <charset val="204"/>
          </rPr>
          <t>Попова Екатерина Николаевна:</t>
        </r>
        <r>
          <rPr>
            <sz val="9"/>
            <color indexed="81"/>
            <rFont val="Tahoma"/>
            <family val="2"/>
            <charset val="204"/>
          </rPr>
          <t xml:space="preserve">
</t>
        </r>
        <r>
          <rPr>
            <sz val="14"/>
            <color indexed="81"/>
            <rFont val="Tahoma"/>
            <family val="2"/>
            <charset val="204"/>
          </rPr>
          <t>ДопЭК 820</t>
        </r>
      </text>
    </comment>
    <comment ref="F30" authorId="1">
      <text>
        <r>
          <rPr>
            <b/>
            <sz val="9"/>
            <color indexed="81"/>
            <rFont val="Tahoma"/>
            <family val="2"/>
            <charset val="204"/>
          </rPr>
          <t>Засядько Наталья Викторовна:</t>
        </r>
        <r>
          <rPr>
            <sz val="9"/>
            <color indexed="81"/>
            <rFont val="Tahoma"/>
            <family val="2"/>
            <charset val="204"/>
          </rPr>
          <t xml:space="preserve">
</t>
        </r>
        <r>
          <rPr>
            <sz val="14"/>
            <color indexed="81"/>
            <rFont val="Tahoma"/>
            <family val="2"/>
            <charset val="204"/>
          </rPr>
          <t>доп.ЭК 820 (безвозмездные поступления - пожертвования; род. плата за содержание учащегося в ГОЛ; выплаты учащимся, состоящим в ТОШ и др.);
доп.ЭК 810 (невыясненные платежи, возмещение ущерба, оплата недостачи по результатам ревизии)</t>
        </r>
      </text>
    </comment>
    <comment ref="F39" authorId="2">
      <text>
        <r>
          <rPr>
            <b/>
            <sz val="9"/>
            <color indexed="81"/>
            <rFont val="Tahoma"/>
            <family val="2"/>
            <charset val="204"/>
          </rPr>
          <t>Лещенко Александра Александровна:</t>
        </r>
        <r>
          <rPr>
            <sz val="9"/>
            <color indexed="81"/>
            <rFont val="Tahoma"/>
            <family val="2"/>
            <charset val="204"/>
          </rPr>
          <t xml:space="preserve">
доп.ЭК 810, 820 (доп.КР 991)
</t>
        </r>
      </text>
    </comment>
    <comment ref="F40" authorId="2">
      <text>
        <r>
          <rPr>
            <b/>
            <sz val="9"/>
            <color indexed="81"/>
            <rFont val="Tahoma"/>
            <family val="2"/>
            <charset val="204"/>
          </rPr>
          <t>Лещенко Александра Александровна:</t>
        </r>
        <r>
          <rPr>
            <sz val="9"/>
            <color indexed="81"/>
            <rFont val="Tahoma"/>
            <family val="2"/>
            <charset val="204"/>
          </rPr>
          <t xml:space="preserve">
доп.ЭК 810, 820 (доп.КР 911,912,913,914,918,919,921,952)</t>
        </r>
      </text>
    </comment>
    <comment ref="R40" authorId="3">
      <text>
        <r>
          <rPr>
            <b/>
            <sz val="9"/>
            <color indexed="81"/>
            <rFont val="Tahoma"/>
            <family val="2"/>
            <charset val="204"/>
          </rPr>
          <t>Соколова Татьяна Викторовна:</t>
        </r>
        <r>
          <rPr>
            <sz val="9"/>
            <color indexed="81"/>
            <rFont val="Tahoma"/>
            <family val="2"/>
            <charset val="204"/>
          </rPr>
          <t xml:space="preserve">
912 МЗ командировка</t>
        </r>
      </text>
    </comment>
    <comment ref="R41" authorId="3">
      <text>
        <r>
          <rPr>
            <b/>
            <sz val="9"/>
            <color indexed="81"/>
            <rFont val="Tahoma"/>
            <family val="2"/>
            <charset val="204"/>
          </rPr>
          <t>Соколова Татьяна Викторовна:</t>
        </r>
        <r>
          <rPr>
            <sz val="9"/>
            <color indexed="81"/>
            <rFont val="Tahoma"/>
            <family val="2"/>
            <charset val="204"/>
          </rPr>
          <t xml:space="preserve">
912 ИЦ сопровождение</t>
        </r>
      </text>
    </comment>
    <comment ref="F42" authorId="2">
      <text>
        <r>
          <rPr>
            <b/>
            <sz val="9"/>
            <color indexed="81"/>
            <rFont val="Tahoma"/>
            <family val="2"/>
            <charset val="204"/>
          </rPr>
          <t>Лещенко Александра Александровна:</t>
        </r>
        <r>
          <rPr>
            <sz val="9"/>
            <color indexed="81"/>
            <rFont val="Tahoma"/>
            <family val="2"/>
            <charset val="204"/>
          </rPr>
          <t xml:space="preserve">
доп.ЭК 810, 820 (доп.КР 992)</t>
        </r>
      </text>
    </comment>
  </commentList>
</comments>
</file>

<file path=xl/sharedStrings.xml><?xml version="1.0" encoding="utf-8"?>
<sst xmlns="http://schemas.openxmlformats.org/spreadsheetml/2006/main" count="644" uniqueCount="257">
  <si>
    <t>Х</t>
  </si>
  <si>
    <t>Наименование показателя</t>
  </si>
  <si>
    <t>065</t>
  </si>
  <si>
    <t>1.1</t>
  </si>
  <si>
    <t>1.2</t>
  </si>
  <si>
    <t>1.3</t>
  </si>
  <si>
    <t>1.4</t>
  </si>
  <si>
    <t>4.1</t>
  </si>
  <si>
    <t>х</t>
  </si>
  <si>
    <t>1.4.1</t>
  </si>
  <si>
    <t>1.4.2</t>
  </si>
  <si>
    <t>Сумма</t>
  </si>
  <si>
    <t>МБОУ "Гимназия № 5"</t>
  </si>
  <si>
    <t>УТВЕРЖДАЮ</t>
  </si>
  <si>
    <t>(наименование должности лица, утверждающего документ)</t>
  </si>
  <si>
    <t>(подпись)</t>
  </si>
  <si>
    <t>(расшифровка подписи)</t>
  </si>
  <si>
    <t>ПЛАН</t>
  </si>
  <si>
    <t xml:space="preserve">от </t>
  </si>
  <si>
    <t>Коды</t>
  </si>
  <si>
    <t>Дата</t>
  </si>
  <si>
    <t>Орган, осуществляющий</t>
  </si>
  <si>
    <t>по Сводному реестру</t>
  </si>
  <si>
    <t>глава по БК</t>
  </si>
  <si>
    <t>ИНН</t>
  </si>
  <si>
    <t>КПП</t>
  </si>
  <si>
    <t>Единица измерения: руб.</t>
  </si>
  <si>
    <t>по ОКЕИ</t>
  </si>
  <si>
    <t>383</t>
  </si>
  <si>
    <t>Раздел 1. Поступления и выплаты</t>
  </si>
  <si>
    <t>Код строки</t>
  </si>
  <si>
    <t>Код по бюджетной классификации Российской Федерации</t>
  </si>
  <si>
    <t>Сумма, руб. (с точностью до двух знаков после запятой - 0,00)</t>
  </si>
  <si>
    <t>на 2022 г.</t>
  </si>
  <si>
    <t>на 2023 г.</t>
  </si>
  <si>
    <t>на 2024г.</t>
  </si>
  <si>
    <t>за пределами планового периода</t>
  </si>
  <si>
    <t>текущий финансовый год</t>
  </si>
  <si>
    <t>первый год планового периода</t>
  </si>
  <si>
    <t>второй год планового периода</t>
  </si>
  <si>
    <t>Субсидия на финансовое обеспечение выполнения муниципального задания</t>
  </si>
  <si>
    <t>Субсидии, предоставляемые в соответствии с абзацем вторым пункта 1 статьи 78.1 Бюджетного кодекса Российской Федерации</t>
  </si>
  <si>
    <t>поступления от приносящей доход деятельности</t>
  </si>
  <si>
    <t>субсидии</t>
  </si>
  <si>
    <t xml:space="preserve">Остаток средств на начало текущего финансового года </t>
  </si>
  <si>
    <t>0001</t>
  </si>
  <si>
    <t>заполняем в январе</t>
  </si>
  <si>
    <t>Остаток средств на конец текущего финансового года</t>
  </si>
  <si>
    <t>0002</t>
  </si>
  <si>
    <t>по итогам года</t>
  </si>
  <si>
    <t>Доходы, всего:</t>
  </si>
  <si>
    <t>в том числе:
доходы от собственности, всего</t>
  </si>
  <si>
    <t>в том числе:
доходы, получаемые в виде арендной либо иной платы за передачу в возмездное пользование муниципального имущества</t>
  </si>
  <si>
    <t>доходы в виде процентов по депозитам автономных учреждений в кредитных организациях</t>
  </si>
  <si>
    <t>доходы в виде процентов по остаткам средств на счетах автономных учреждений в кредитных организациях</t>
  </si>
  <si>
    <t>доходы от оказания услуг, работ, компенсации затрат учреждений, всего</t>
  </si>
  <si>
    <t>в том числе:
субсидии на финансовое обеспечение выполнения муниципального задания</t>
  </si>
  <si>
    <t>доходы от оказания услуг, выполнения работ, в рамках установленного муниципального задания</t>
  </si>
  <si>
    <t>ДопЭК 810 (СШ 29 содержание детей+присмотр и уход (а именно род.плата в ДОУ)</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</si>
  <si>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</si>
  <si>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ДопЭК 810 (платные образовательные курсы+питание сотрудников по садам)</t>
  </si>
  <si>
    <t>доходы, поступающие в порядке возмещения расходов, понесенных в связи с эксплуатацией имущества, находящегося в оперативном управлении учреждения</t>
  </si>
  <si>
    <t>доходы от штрафов, пеней, иных сумм принудительного изъятия, всего</t>
  </si>
  <si>
    <t>ДопЭК 860 финансирование на текущую дату</t>
  </si>
  <si>
    <t>в том числе:
суммы принудительного изъятия</t>
  </si>
  <si>
    <t>безвозмездные денежные поступления, всего</t>
  </si>
  <si>
    <t>ДопЭК 820+ДопЭК 810 (невыясненные платежи)</t>
  </si>
  <si>
    <t>в том числе:</t>
  </si>
  <si>
    <t xml:space="preserve">
целевые субсидии</t>
  </si>
  <si>
    <t>Субсидия на иные цели без учета кап.вложений</t>
  </si>
  <si>
    <t>субсидии на осуществление капитальных вложений</t>
  </si>
  <si>
    <t>Субсидия на иные цели только ДопКР 971</t>
  </si>
  <si>
    <t>гранты</t>
  </si>
  <si>
    <t>Берем у Филатовой поступления по ДопЭК 820 (гранты) на текущую дату</t>
  </si>
  <si>
    <t>прочие поступления</t>
  </si>
  <si>
    <t>На начало года берем план по расчетам, по итогам года берем факт поступления у Филатовой</t>
  </si>
  <si>
    <t>прочие доходы, всего</t>
  </si>
  <si>
    <t>доходы от операций с активами, всего</t>
  </si>
  <si>
    <t>прочие поступления, всего</t>
  </si>
  <si>
    <t>из них:
увеличение остатков денежных средств за счет возврата дебиторской задолженности прошлых лет</t>
  </si>
  <si>
    <t xml:space="preserve">возвраты по л/сч </t>
  </si>
  <si>
    <t>Расходы, всего</t>
  </si>
  <si>
    <t>в том числе:
на выплаты персоналу, всего</t>
  </si>
  <si>
    <t>в том числе:
оплата труда</t>
  </si>
  <si>
    <t>Доп.КР 991</t>
  </si>
  <si>
    <t>Расход л/сч</t>
  </si>
  <si>
    <t>Отклонение</t>
  </si>
  <si>
    <t>прочие выплаты персоналу, в том числе компенсационного характера</t>
  </si>
  <si>
    <t>Доп.КР 911,912,913,914,918,919,921,952</t>
  </si>
  <si>
    <t>4. МЗ</t>
  </si>
  <si>
    <t>5. ИЦ</t>
  </si>
  <si>
    <t>2. СД</t>
  </si>
  <si>
    <t>иные выплаты, за исключением фонда оплаты труда учреждения, для выполнения отдельных полномочий</t>
  </si>
  <si>
    <t>ДопКр 912, 966</t>
  </si>
  <si>
    <t>КВР 111</t>
  </si>
  <si>
    <t>взносы по обязательному социальному страхованию на выплаты по оплате труда работников и иные выплаты работникам учреждений, всего</t>
  </si>
  <si>
    <t>КВР 112</t>
  </si>
  <si>
    <t>в том числе:
на выплаты по оплате труда</t>
  </si>
  <si>
    <t>Доп.КР 992</t>
  </si>
  <si>
    <t>КВР 113</t>
  </si>
  <si>
    <t>на иные выплаты работникам</t>
  </si>
  <si>
    <t>ДопКР 985 (выплаты, которые производит налоговый отдел на СИЗ)</t>
  </si>
  <si>
    <t>КВР 119</t>
  </si>
  <si>
    <t>социальные и иные выплаты населению, всего</t>
  </si>
  <si>
    <t>КВР 244</t>
  </si>
  <si>
    <t>в том числе:
социальные выплаты гражданам, кроме публичных нормативных социальных выплат</t>
  </si>
  <si>
    <t>КВР 321 (917)</t>
  </si>
  <si>
    <t>из них:
пособия, компенсации и иные социальные выплаты гражданам, кроме публичных нормативных обязательств</t>
  </si>
  <si>
    <t>Доп.КР 917,915,994,993 (выплаты детям с ОВЗ на дому КБ)</t>
  </si>
  <si>
    <t>КВР 831</t>
  </si>
  <si>
    <t>выплата стипендий, осуществление иных расходов на социальную поддержку обучающихся за счет средств стипендиального фонда</t>
  </si>
  <si>
    <t>КВР 852</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</si>
  <si>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</si>
  <si>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Доп.КР 962 (премия главы, расходы проходят по Управлению)</t>
  </si>
  <si>
    <t>КВР 853</t>
  </si>
  <si>
    <t>иные выплаты населению</t>
  </si>
  <si>
    <t>КВР 323</t>
  </si>
  <si>
    <t>уплата налогов, сборов и иных платежей, всего</t>
  </si>
  <si>
    <t>КВР 321 (993)</t>
  </si>
  <si>
    <t>из них:
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</si>
  <si>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</si>
  <si>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Доп.КР 967</t>
  </si>
  <si>
    <t>уплата штрафов (в том числе административных), пеней, иных платежей</t>
  </si>
  <si>
    <t>Доп.КР 964, 968, 000</t>
  </si>
  <si>
    <t>безвозмездные перечисления организациям и физическим лицам, всего</t>
  </si>
  <si>
    <t>из них:
гранты, предоставляемые другим организациям и физическим лицам</t>
  </si>
  <si>
    <t>гранты, предоставляемые автономным учреждениям</t>
  </si>
  <si>
    <t>гранты, предоставляемые иным некомерческим организациям (за исключением бюджетных и автономных учреждений)</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</si>
  <si>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</si>
  <si>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</si>
  <si>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</si>
  <si>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</si>
  <si>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по исполнительным листам</t>
  </si>
  <si>
    <t xml:space="preserve">расходы на закупку товаров, работ, услуг, всего </t>
  </si>
  <si>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</si>
  <si>
    <t>в том числе:
закупку научно-исследовательских и опытно-конструкторских работ</t>
  </si>
  <si>
    <t>закупку товаров, работ, услуг в целях капитального ремонта муниципального имущества</t>
  </si>
  <si>
    <t>прочую закупку товаров, работ и услуг, всего</t>
  </si>
  <si>
    <t>ДпКр 993</t>
  </si>
  <si>
    <t>закупку товаров, работ, услуг в целях создания, разхвития, эксплуатации и вывода из эксплуатации государственных информационных систем</t>
  </si>
  <si>
    <t>закупку энергетических ресурсов</t>
  </si>
  <si>
    <t>ДпКр 931,932</t>
  </si>
  <si>
    <t>капитальные вложения в объекты муниципальной собственности, всего</t>
  </si>
  <si>
    <t>в том числе:
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</si>
  <si>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</si>
  <si>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Выплаты, уменьшающие доход, всего</t>
  </si>
  <si>
    <t>Показатель отражается со знаком "минус".</t>
  </si>
  <si>
    <t>в том числе:
налог на прибыль</t>
  </si>
  <si>
    <t>Аня Филатова налог на прибыль</t>
  </si>
  <si>
    <t xml:space="preserve">налог на добавленную стоимость </t>
  </si>
  <si>
    <t xml:space="preserve">прочие налоги, уменьшающие доход </t>
  </si>
  <si>
    <t>Прочие выплаты, всего</t>
  </si>
  <si>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подразделением.д</t>
  </si>
  <si>
    <t>из них:
возврат в бюджет средств субсидии</t>
  </si>
  <si>
    <t>возвраты в доход бюджета со знаком -</t>
  </si>
  <si>
    <t>Директор МКУ "ОК УОиДО"</t>
  </si>
  <si>
    <t>Л.Э. Ерохина</t>
  </si>
  <si>
    <t>Заместитель директора МКУ "ОК УОиДО" по экономике и финансам</t>
  </si>
  <si>
    <t>В.В. Гоннова</t>
  </si>
  <si>
    <t>&lt;1&gt; В случае утверждения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</si>
  <si>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</si>
  <si>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&lt;3&gt; В графе 3 отражаются:</t>
  </si>
  <si>
    <t>по строкам 1100 - 1900 - коды аналитической группы подвида доходов бюджетов классификации доходов бюджетов;</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</si>
  <si>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</si>
  <si>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</si>
  <si>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</si>
  <si>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</si>
  <si>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&lt;4&gt;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</si>
  <si>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&lt;5&gt;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 (ым) подразделению (ям) показатель прочих поступлений включает показатель поступлений в рамках расчетов между головным учреждением и обособленным подразделением.</t>
  </si>
  <si>
    <t>&lt;6&gt;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</si>
  <si>
    <t>&lt;7&gt; Показатель отражается со знаком "минус".</t>
  </si>
  <si>
    <t>&lt;8&gt;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подразделением.д</t>
  </si>
  <si>
    <t>Раздел 2. Сведения по выплатам на закупки товаров, работ, услуг.</t>
  </si>
  <si>
    <t>ЗАПОЛНЯЕМ ЗДЕСЬ!!!!</t>
  </si>
  <si>
    <t>N п/п</t>
  </si>
  <si>
    <t>Коды строк</t>
  </si>
  <si>
    <t>Год начала закупки</t>
  </si>
  <si>
    <t>Код по бюджетной классификации Российской Федерации &lt;9.1&gt;</t>
  </si>
  <si>
    <t>Уникальный код &lt;9.2&gt;</t>
  </si>
  <si>
    <t>на 2024 г.</t>
  </si>
  <si>
    <t>всего на закупки</t>
  </si>
  <si>
    <t>(текущий финансовый год)</t>
  </si>
  <si>
    <t>(первый год планового периода)</t>
  </si>
  <si>
    <t>(второй год планового периода)</t>
  </si>
  <si>
    <t>КОНТРОЛЬНЫЕ СУММЫ!!!</t>
  </si>
  <si>
    <t xml:space="preserve">Выплаты на закупку товаров, работ, услуг, всего </t>
  </si>
  <si>
    <t>Заключено договоров БЮДЖЕТНЫМ учреждением</t>
  </si>
  <si>
    <t>по контрактам (договорам), заключенным до начала текущего финансового года без применения норм Федерального закона от 05.04.2013 N 44-ФЗ "О контрактной системе в сфере закупок товаров, работ, услуг для обеспечения государственных и муниципальных нужд" (далее - Федеральный закон N 44-ФЗ) и Федерального закона от 18.07.2011 N 223-ФЗ "О закупках товаров, работ, услуг отдельными видами юридических лиц" (далее - Федеральный закон N 223-ФЗ)</t>
  </si>
  <si>
    <t xml:space="preserve">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 </t>
  </si>
  <si>
    <t xml:space="preserve">по контрактам (договорам), заключенным до начала текущего финансового года с учетом требований Федерального закона N 44-ФЗ и Федерального закона N 223-ФЗ </t>
  </si>
  <si>
    <r>
      <t xml:space="preserve">Должен быть </t>
    </r>
    <r>
      <rPr>
        <b/>
        <u/>
        <sz val="16"/>
        <color rgb="FFFF0000"/>
        <rFont val="Times New Roman"/>
        <family val="1"/>
        <charset val="204"/>
      </rPr>
      <t>0</t>
    </r>
  </si>
  <si>
    <t>в 2023 на 2023</t>
  </si>
  <si>
    <t>1.3.1</t>
  </si>
  <si>
    <t>в том числе:
в соответствии с Федеральным законом №44-ФЗ</t>
  </si>
  <si>
    <r>
      <t xml:space="preserve">по соответствующему году закупки за счет субсидий, предоставляемых на финансовое обеспечение выполнения государственного </t>
    </r>
    <r>
      <rPr>
        <b/>
        <sz val="15"/>
        <color rgb="FFFF0000"/>
        <rFont val="Times New Roman"/>
        <family val="1"/>
        <charset val="204"/>
      </rPr>
      <t>(муниципального) задания</t>
    </r>
  </si>
  <si>
    <t>из них &lt;9.1&gt;:</t>
  </si>
  <si>
    <t>26310.1</t>
  </si>
  <si>
    <r>
      <t xml:space="preserve">по соответствующему году закупки за счет субсидий, предоставляемых в соответствии с абзацем вторым пункта 1 статьи 78.1 Бюджетного кодекса Российской Федерации </t>
    </r>
    <r>
      <rPr>
        <b/>
        <sz val="13"/>
        <color rgb="FFFF0000"/>
        <rFont val="Times New Roman"/>
        <family val="1"/>
        <charset val="204"/>
      </rPr>
      <t>(СУБСИДИЯ НА ИНЫЕ ЦЕЛИ)</t>
    </r>
  </si>
  <si>
    <t>из них &lt;9.2&gt;:</t>
  </si>
  <si>
    <t>26310.2</t>
  </si>
  <si>
    <t>1.3.2</t>
  </si>
  <si>
    <t>в соответствии с Федеральным законом №223-ФЗ</t>
  </si>
  <si>
    <r>
      <t xml:space="preserve">по соответствующему году закупки от поступлений от оказания услуг (выполнения работ) </t>
    </r>
    <r>
      <rPr>
        <b/>
        <sz val="13"/>
        <color rgb="FFFF0000"/>
        <rFont val="Times New Roman"/>
        <family val="1"/>
        <charset val="204"/>
      </rPr>
      <t>на платной основе</t>
    </r>
    <r>
      <rPr>
        <sz val="10"/>
        <rFont val="Times New Roman"/>
        <family val="1"/>
        <charset val="204"/>
      </rPr>
      <t xml:space="preserve"> и от иной приносящей доход деятельности</t>
    </r>
  </si>
  <si>
    <t xml:space="preserve">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 </t>
  </si>
  <si>
    <t>за счет субсидий, предоставляемых на финансовое обеспечение выполнения государственного (муниципального) задания</t>
  </si>
  <si>
    <t>1.4.1.1</t>
  </si>
  <si>
    <t>в соответствии с Федеральным законом N 44-ФЗ</t>
  </si>
  <si>
    <t>1.4.1.2</t>
  </si>
  <si>
    <t xml:space="preserve">в соответствии с Федеральным законом N 223-ФЗ </t>
  </si>
  <si>
    <t>за счет субсидий, предоставляемых в соответствии с абзацем вторым пункта 1 статьи 78.1 Бюджетного кодекса Российской Федерации</t>
  </si>
  <si>
    <t>1.4.2.1</t>
  </si>
  <si>
    <t>26421.1</t>
  </si>
  <si>
    <t>1.4.2.2</t>
  </si>
  <si>
    <t>1.4.3</t>
  </si>
  <si>
    <t xml:space="preserve">за счет субсидий, предоставляемых на осуществление капитальных вложений </t>
  </si>
  <si>
    <t>26430.1</t>
  </si>
  <si>
    <t>26430.2</t>
  </si>
  <si>
    <t>1.4.4</t>
  </si>
  <si>
    <t>за счет прочих источников финансового обеспечения</t>
  </si>
  <si>
    <t>1.4.4.1</t>
  </si>
  <si>
    <t>26451.1</t>
  </si>
  <si>
    <t>26451.2</t>
  </si>
  <si>
    <t>1.4.4.2</t>
  </si>
  <si>
    <t>в соответствии с Федеральным законом N 223-ФЗ</t>
  </si>
  <si>
    <t xml:space="preserve">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 </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</si>
  <si>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</si>
  <si>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</si>
  <si>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Учреждение:</t>
  </si>
  <si>
    <t>финансово-хозяйственной деятельности на 2022 г.</t>
  </si>
  <si>
    <t>(на 2022 и плановый период 2023 и 2024 годов)</t>
  </si>
  <si>
    <t>Директор</t>
  </si>
  <si>
    <t>ДопКр 922,925,927,933,934,941,942,943,947,951,953,954,955,956,957,963,971,981,982,983,985,986,987,995,996</t>
  </si>
  <si>
    <t>План по АЦК</t>
  </si>
  <si>
    <t>Мун. задание</t>
  </si>
  <si>
    <t>Иные цели</t>
  </si>
  <si>
    <t>Внебюджет</t>
  </si>
  <si>
    <t>на 2022 г. 
очередной финансовый год</t>
  </si>
  <si>
    <t>на 2023 г. 
1-й год планового периода</t>
  </si>
  <si>
    <t>на 2024 г. 
2-й год планового периода</t>
  </si>
  <si>
    <t>в 2024 на 2024</t>
  </si>
  <si>
    <r>
      <t xml:space="preserve">по контрактам (договорам), заключенным до начала текущего финансового года (2021 год) </t>
    </r>
    <r>
      <rPr>
        <b/>
        <sz val="15"/>
        <color rgb="FFFF0000"/>
        <rFont val="Times New Roman"/>
        <family val="1"/>
        <charset val="204"/>
      </rPr>
      <t>(муниципальное задания)</t>
    </r>
  </si>
  <si>
    <r>
      <t xml:space="preserve">по контрактам (договорам), заключенным до начала текущего финансового года (2021 год) </t>
    </r>
    <r>
      <rPr>
        <b/>
        <sz val="15"/>
        <color rgb="FFFF0000"/>
        <rFont val="Times New Roman"/>
        <family val="1"/>
        <charset val="204"/>
      </rPr>
      <t>(СУБСИДИЯ НА ИНЫЕ ЦЕЛИ)</t>
    </r>
  </si>
  <si>
    <r>
      <t xml:space="preserve">по контрактам (договорам), заключенным до начала текущего финансового года (2021 год) </t>
    </r>
    <r>
      <rPr>
        <b/>
        <sz val="15"/>
        <color rgb="FFFF0000"/>
        <rFont val="Times New Roman"/>
        <family val="1"/>
        <charset val="204"/>
      </rPr>
      <t>на платной основе и от иной приносящей доход деятельности</t>
    </r>
  </si>
  <si>
    <t>4,2</t>
  </si>
  <si>
    <t>муниципальное бюджетное общеобразовательное учреждение "Гимназия № 5"</t>
  </si>
  <si>
    <t>О.И. Зубкова</t>
  </si>
  <si>
    <t>"19" января 2022 г.</t>
  </si>
  <si>
    <r>
      <t xml:space="preserve">функции и полномочия учредителя </t>
    </r>
    <r>
      <rPr>
        <u/>
        <sz val="11"/>
        <color theme="1"/>
        <rFont val="Times New Roman"/>
        <family val="1"/>
        <charset val="204"/>
      </rPr>
      <t>МУ "Управление общего и дошкольного образования Администрации города Норильска"</t>
    </r>
  </si>
  <si>
    <t>Показатели по поступлениям и выплатам учреждения на 2022 год и плановый период 2023-2024 (по состоянию на 19.01.2022)</t>
  </si>
  <si>
    <t>Показатели выплат по расходам на закупку товаров, работ, услуг учреждения на 2022-2024 гг. (по состоянию на 19.01.2022)</t>
  </si>
  <si>
    <t>Наливкина Т.С.</t>
  </si>
  <si>
    <t>43-72-00*3236</t>
  </si>
  <si>
    <t>043Р1650</t>
  </si>
  <si>
    <t>04300060</t>
  </si>
  <si>
    <t>Исполнитель: (Лебедева Е.В.-контрактный управляющий)</t>
  </si>
  <si>
    <t>тел. 48-18-43</t>
  </si>
  <si>
    <r>
      <t>"</t>
    </r>
    <r>
      <rPr>
        <u/>
        <sz val="11"/>
        <rFont val="Times New Roman"/>
        <family val="1"/>
        <charset val="204"/>
      </rPr>
      <t xml:space="preserve"> 19 </t>
    </r>
    <r>
      <rPr>
        <sz val="11"/>
        <rFont val="Times New Roman"/>
        <family val="1"/>
        <charset val="204"/>
      </rPr>
      <t>" ____01______ 20</t>
    </r>
    <r>
      <rPr>
        <u/>
        <sz val="11"/>
        <rFont val="Times New Roman"/>
        <family val="1"/>
        <charset val="204"/>
      </rPr>
      <t>22</t>
    </r>
    <r>
      <rPr>
        <sz val="11"/>
        <rFont val="Times New Roman"/>
        <family val="1"/>
        <charset val="204"/>
      </rPr>
      <t>г.</t>
    </r>
  </si>
</sst>
</file>

<file path=xl/styles.xml><?xml version="1.0" encoding="utf-8"?>
<styleSheet xmlns="http://schemas.openxmlformats.org/spreadsheetml/2006/main">
  <numFmts count="5">
    <numFmt numFmtId="44" formatCode="_-* #,##0.00&quot;р.&quot;_-;\-* #,##0.00&quot;р.&quot;_-;_-* &quot;-&quot;??&quot;р.&quot;_-;_-@_-"/>
    <numFmt numFmtId="43" formatCode="_-* #,##0.00_р_._-;\-* #,##0.00_р_._-;_-* &quot;-&quot;??_р_._-;_-@_-"/>
    <numFmt numFmtId="164" formatCode="_(* #,##0.00_);_(* \(#,##0.00\);_(* &quot;-&quot;??_);_(@_)"/>
    <numFmt numFmtId="165" formatCode="#,##0.00_ ;[Red]\-#,##0.00\ "/>
    <numFmt numFmtId="166" formatCode="_-* #,##0.00_р_._-;\-* #,##0.00_р_._-;_-* \-??_р_._-;_-@_-"/>
  </numFmts>
  <fonts count="57">
    <font>
      <sz val="10"/>
      <name val="Arial"/>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name val="Times New Roman"/>
      <family val="1"/>
      <charset val="204"/>
    </font>
    <font>
      <sz val="10"/>
      <name val="Times New Roman"/>
      <family val="1"/>
      <charset val="204"/>
    </font>
    <font>
      <sz val="10"/>
      <name val="Arial"/>
      <family val="2"/>
      <charset val="204"/>
    </font>
    <font>
      <sz val="10"/>
      <name val="Arial Cyr"/>
      <charset val="204"/>
    </font>
    <font>
      <sz val="12"/>
      <name val="Times New Roman"/>
      <family val="1"/>
      <charset val="204"/>
    </font>
    <font>
      <sz val="14"/>
      <name val="Times New Roman"/>
      <family val="1"/>
      <charset val="204"/>
    </font>
    <font>
      <sz val="11"/>
      <name val="Times New Roman"/>
      <family val="1"/>
      <charset val="204"/>
    </font>
    <font>
      <b/>
      <sz val="14"/>
      <name val="Times New Roman"/>
      <family val="1"/>
      <charset val="204"/>
    </font>
    <font>
      <sz val="10"/>
      <color indexed="8"/>
      <name val="Times New Roman"/>
      <family val="2"/>
      <charset val="204"/>
    </font>
    <font>
      <sz val="13"/>
      <name val="Times New Roman"/>
      <family val="1"/>
      <charset val="204"/>
    </font>
    <font>
      <sz val="10"/>
      <name val="Arial"/>
      <family val="2"/>
      <charset val="204"/>
    </font>
    <font>
      <i/>
      <sz val="11"/>
      <name val="Times New Roman"/>
      <family val="1"/>
      <charset val="204"/>
    </font>
    <font>
      <sz val="11"/>
      <color indexed="8"/>
      <name val="Calibri"/>
      <family val="2"/>
      <charset val="204"/>
    </font>
    <font>
      <sz val="11"/>
      <color theme="1"/>
      <name val="Calibri"/>
      <family val="2"/>
      <charset val="204"/>
      <scheme val="minor"/>
    </font>
    <font>
      <sz val="12"/>
      <color theme="1"/>
      <name val="Times New Roman"/>
      <family val="2"/>
      <charset val="204"/>
    </font>
    <font>
      <sz val="11"/>
      <color theme="1"/>
      <name val="Calibri"/>
      <family val="2"/>
      <scheme val="minor"/>
    </font>
    <font>
      <b/>
      <sz val="11"/>
      <color rgb="FFFF0000"/>
      <name val="Times New Roman"/>
      <family val="1"/>
      <charset val="204"/>
    </font>
    <font>
      <sz val="11"/>
      <color theme="1"/>
      <name val="Times New Roman"/>
      <family val="1"/>
      <charset val="204"/>
    </font>
    <font>
      <b/>
      <sz val="9"/>
      <color indexed="81"/>
      <name val="Tahoma"/>
      <family val="2"/>
      <charset val="204"/>
    </font>
    <font>
      <sz val="9"/>
      <color indexed="81"/>
      <name val="Tahoma"/>
      <family val="2"/>
      <charset val="204"/>
    </font>
    <font>
      <sz val="11"/>
      <color rgb="FFFF0000"/>
      <name val="Times New Roman"/>
      <family val="1"/>
      <charset val="204"/>
    </font>
    <font>
      <sz val="11"/>
      <color rgb="FF000000"/>
      <name val="Calibri"/>
      <family val="2"/>
      <charset val="1"/>
    </font>
    <font>
      <sz val="11"/>
      <color rgb="FF000000"/>
      <name val="Calibri"/>
      <family val="2"/>
      <charset val="204"/>
    </font>
    <font>
      <sz val="8"/>
      <name val="Arial"/>
      <family val="2"/>
      <charset val="1"/>
    </font>
    <font>
      <sz val="8"/>
      <name val="Arial"/>
      <family val="2"/>
      <charset val="204"/>
    </font>
    <font>
      <b/>
      <sz val="11"/>
      <color rgb="FF3F3F3F"/>
      <name val="Calibri"/>
      <family val="2"/>
      <charset val="204"/>
    </font>
    <font>
      <sz val="9"/>
      <color theme="1"/>
      <name val="Times New Roman"/>
      <family val="1"/>
      <charset val="204"/>
    </font>
    <font>
      <u/>
      <sz val="11"/>
      <color theme="10"/>
      <name val="Calibri"/>
      <family val="2"/>
      <scheme val="minor"/>
    </font>
    <font>
      <u/>
      <sz val="11"/>
      <color theme="1"/>
      <name val="Times New Roman"/>
      <family val="1"/>
      <charset val="204"/>
    </font>
    <font>
      <b/>
      <u/>
      <sz val="11"/>
      <name val="Times New Roman"/>
      <family val="1"/>
      <charset val="204"/>
    </font>
    <font>
      <u/>
      <sz val="10"/>
      <color theme="10"/>
      <name val="Arial"/>
      <family val="2"/>
      <charset val="204"/>
    </font>
    <font>
      <u/>
      <sz val="11"/>
      <name val="Times New Roman"/>
      <family val="1"/>
      <charset val="204"/>
    </font>
    <font>
      <sz val="14"/>
      <color indexed="81"/>
      <name val="Tahoma"/>
      <family val="2"/>
      <charset val="204"/>
    </font>
    <font>
      <sz val="16"/>
      <color indexed="81"/>
      <name val="Tahoma"/>
      <family val="2"/>
      <charset val="204"/>
    </font>
    <font>
      <b/>
      <u/>
      <sz val="30"/>
      <color rgb="FFFF0000"/>
      <name val="Times New Roman"/>
      <family val="1"/>
      <charset val="204"/>
    </font>
    <font>
      <b/>
      <sz val="11"/>
      <color theme="4" tint="-0.249977111117893"/>
      <name val="Times New Roman"/>
      <family val="1"/>
      <charset val="204"/>
    </font>
    <font>
      <b/>
      <sz val="13"/>
      <color theme="4" tint="-0.249977111117893"/>
      <name val="Times New Roman"/>
      <family val="1"/>
      <charset val="204"/>
    </font>
    <font>
      <b/>
      <sz val="15"/>
      <color rgb="FFFF0000"/>
      <name val="Times New Roman"/>
      <family val="1"/>
      <charset val="204"/>
    </font>
    <font>
      <b/>
      <u/>
      <sz val="11"/>
      <color rgb="FFFF0000"/>
      <name val="Times New Roman"/>
      <family val="1"/>
      <charset val="204"/>
    </font>
    <font>
      <b/>
      <u/>
      <sz val="16"/>
      <color rgb="FFFF0000"/>
      <name val="Times New Roman"/>
      <family val="1"/>
      <charset val="204"/>
    </font>
    <font>
      <b/>
      <sz val="13"/>
      <color rgb="FFFF0000"/>
      <name val="Times New Roman"/>
      <family val="1"/>
      <charset val="204"/>
    </font>
    <font>
      <sz val="11"/>
      <name val="Calibri"/>
      <family val="2"/>
      <charset val="204"/>
    </font>
    <font>
      <b/>
      <u/>
      <sz val="16"/>
      <name val="Times New Roman"/>
      <family val="1"/>
      <charset val="204"/>
    </font>
  </fonts>
  <fills count="1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92D050"/>
        <bgColor indexed="64"/>
      </patternFill>
    </fill>
    <fill>
      <patternFill patternType="solid">
        <fgColor theme="5" tint="0.39997558519241921"/>
        <bgColor indexed="64"/>
      </patternFill>
    </fill>
    <fill>
      <patternFill patternType="solid">
        <fgColor rgb="FFF2F2F2"/>
        <bgColor rgb="FFFFFFCC"/>
      </patternFill>
    </fill>
    <fill>
      <patternFill patternType="solid">
        <fgColor rgb="FF66FF99"/>
        <bgColor indexed="64"/>
      </patternFill>
    </fill>
    <fill>
      <patternFill patternType="solid">
        <fgColor theme="8"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
      <left style="medium">
        <color indexed="64"/>
      </left>
      <right/>
      <top style="thin">
        <color indexed="64"/>
      </top>
      <bottom style="medium">
        <color indexed="64"/>
      </bottom>
      <diagonal/>
    </border>
  </borders>
  <cellStyleXfs count="197">
    <xf numFmtId="0" fontId="0" fillId="0" borderId="0"/>
    <xf numFmtId="44" fontId="17" fillId="0" borderId="0" applyFont="0" applyFill="0" applyBorder="0" applyAlignment="0" applyProtection="0"/>
    <xf numFmtId="0" fontId="27" fillId="0" borderId="0"/>
    <xf numFmtId="0" fontId="27" fillId="0" borderId="0"/>
    <xf numFmtId="0" fontId="27" fillId="0" borderId="0"/>
    <xf numFmtId="0" fontId="29" fillId="0" borderId="0"/>
    <xf numFmtId="0" fontId="17" fillId="0" borderId="0"/>
    <xf numFmtId="0" fontId="16" fillId="0" borderId="0"/>
    <xf numFmtId="0" fontId="17" fillId="0" borderId="0"/>
    <xf numFmtId="0" fontId="27" fillId="0" borderId="0"/>
    <xf numFmtId="0" fontId="16" fillId="0" borderId="0"/>
    <xf numFmtId="0" fontId="22" fillId="0" borderId="0"/>
    <xf numFmtId="0" fontId="28" fillId="0" borderId="0"/>
    <xf numFmtId="0" fontId="27" fillId="0" borderId="0"/>
    <xf numFmtId="0" fontId="16" fillId="0" borderId="0"/>
    <xf numFmtId="0" fontId="16" fillId="0" borderId="0"/>
    <xf numFmtId="0" fontId="27" fillId="0" borderId="0"/>
    <xf numFmtId="0" fontId="27" fillId="0" borderId="0"/>
    <xf numFmtId="0" fontId="16" fillId="0" borderId="0"/>
    <xf numFmtId="0" fontId="24" fillId="0" borderId="0"/>
    <xf numFmtId="0" fontId="27" fillId="0" borderId="0"/>
    <xf numFmtId="0" fontId="27" fillId="0" borderId="0"/>
    <xf numFmtId="9" fontId="27" fillId="0" borderId="0" applyFont="0" applyFill="0" applyBorder="0" applyAlignment="0" applyProtection="0"/>
    <xf numFmtId="9" fontId="27" fillId="0" borderId="0" applyFont="0" applyFill="0" applyBorder="0" applyAlignment="0" applyProtection="0"/>
    <xf numFmtId="43" fontId="16" fillId="0" borderId="0" applyFont="0" applyFill="0" applyBorder="0" applyAlignment="0" applyProtection="0"/>
    <xf numFmtId="43" fontId="17" fillId="0" borderId="0" applyFont="0" applyFill="0" applyBorder="0" applyAlignment="0" applyProtection="0"/>
    <xf numFmtId="164" fontId="16" fillId="0" borderId="0" applyFont="0" applyFill="0" applyBorder="0" applyAlignment="0" applyProtection="0"/>
    <xf numFmtId="43" fontId="27" fillId="0" borderId="0" applyFont="0" applyFill="0" applyBorder="0" applyAlignment="0" applyProtection="0"/>
    <xf numFmtId="164" fontId="16" fillId="0" borderId="0" applyFont="0" applyFill="0" applyBorder="0" applyAlignment="0" applyProtection="0"/>
    <xf numFmtId="43" fontId="26" fillId="0" borderId="0" applyFont="0" applyFill="0" applyBorder="0" applyAlignment="0" applyProtection="0"/>
    <xf numFmtId="43" fontId="16" fillId="0" borderId="0" applyFont="0" applyFill="0" applyBorder="0" applyAlignment="0" applyProtection="0"/>
    <xf numFmtId="43" fontId="27" fillId="0" borderId="0" applyFont="0" applyFill="0" applyBorder="0" applyAlignment="0" applyProtection="0"/>
    <xf numFmtId="0" fontId="13" fillId="0" borderId="0"/>
    <xf numFmtId="0" fontId="13"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1" fillId="0" borderId="0"/>
    <xf numFmtId="0" fontId="10" fillId="0" borderId="0"/>
    <xf numFmtId="0" fontId="9" fillId="0" borderId="0"/>
    <xf numFmtId="0" fontId="9" fillId="0" borderId="0"/>
    <xf numFmtId="0" fontId="29" fillId="0" borderId="0"/>
    <xf numFmtId="0" fontId="8" fillId="0" borderId="0"/>
    <xf numFmtId="0" fontId="7" fillId="0" borderId="0"/>
    <xf numFmtId="43" fontId="29"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16" fillId="0" borderId="0"/>
    <xf numFmtId="0" fontId="35" fillId="0" borderId="0"/>
    <xf numFmtId="166" fontId="35" fillId="0" borderId="0" applyBorder="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7" fillId="0" borderId="0"/>
    <xf numFmtId="0" fontId="16" fillId="0" borderId="0"/>
    <xf numFmtId="0" fontId="17" fillId="0" borderId="0"/>
    <xf numFmtId="0" fontId="38" fillId="0" borderId="0">
      <alignment horizontal="left"/>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8" fillId="0" borderId="0">
      <alignment horizontal="left"/>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66" fontId="35" fillId="0" borderId="0" applyBorder="0" applyProtection="0"/>
    <xf numFmtId="166" fontId="35" fillId="0" borderId="0" applyBorder="0" applyProtection="0"/>
    <xf numFmtId="0" fontId="39" fillId="7" borderId="29" applyProtection="0"/>
    <xf numFmtId="0" fontId="4" fillId="0" borderId="0"/>
    <xf numFmtId="0" fontId="3" fillId="0" borderId="0"/>
    <xf numFmtId="0" fontId="28" fillId="0" borderId="0"/>
    <xf numFmtId="0" fontId="3" fillId="0" borderId="0"/>
    <xf numFmtId="0" fontId="41" fillId="0" borderId="0" applyNumberFormat="0" applyFill="0" applyBorder="0" applyAlignment="0" applyProtection="0"/>
    <xf numFmtId="0" fontId="44" fillId="0" borderId="0" applyNumberFormat="0" applyFill="0" applyBorder="0" applyAlignment="0" applyProtection="0"/>
    <xf numFmtId="43" fontId="29" fillId="0" borderId="0" applyFont="0" applyFill="0" applyBorder="0" applyAlignment="0" applyProtection="0"/>
    <xf numFmtId="0" fontId="2" fillId="0" borderId="0"/>
    <xf numFmtId="0" fontId="1" fillId="0" borderId="0"/>
    <xf numFmtId="43" fontId="1" fillId="0" borderId="0" applyFont="0" applyFill="0" applyBorder="0" applyAlignment="0" applyProtection="0"/>
  </cellStyleXfs>
  <cellXfs count="312">
    <xf numFmtId="0" fontId="0" fillId="0" borderId="0" xfId="0"/>
    <xf numFmtId="0" fontId="15" fillId="0" borderId="0" xfId="6" applyFont="1" applyFill="1"/>
    <xf numFmtId="0" fontId="15" fillId="0" borderId="0" xfId="6" applyFont="1"/>
    <xf numFmtId="0" fontId="15" fillId="0" borderId="0" xfId="6" applyFont="1" applyFill="1" applyBorder="1"/>
    <xf numFmtId="0" fontId="20" fillId="0" borderId="0" xfId="0" applyFont="1" applyAlignment="1">
      <alignment horizontal="center"/>
    </xf>
    <xf numFmtId="0" fontId="20" fillId="0" borderId="0" xfId="0" applyFont="1"/>
    <xf numFmtId="0" fontId="14" fillId="0" borderId="1" xfId="0" applyFont="1" applyBorder="1" applyAlignment="1">
      <alignment horizontal="center"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0" fillId="0" borderId="12" xfId="0" applyFont="1" applyFill="1" applyBorder="1" applyAlignment="1">
      <alignment vertical="center" wrapText="1"/>
    </xf>
    <xf numFmtId="0" fontId="20" fillId="0" borderId="12" xfId="0" applyFont="1" applyFill="1" applyBorder="1" applyAlignment="1">
      <alignment horizontal="center" vertical="center" wrapText="1"/>
    </xf>
    <xf numFmtId="4" fontId="20" fillId="0" borderId="1" xfId="0" applyNumberFormat="1" applyFont="1" applyFill="1" applyBorder="1" applyAlignment="1">
      <alignment horizontal="center" vertical="center" wrapText="1"/>
    </xf>
    <xf numFmtId="0" fontId="31" fillId="0" borderId="0" xfId="5" applyFont="1" applyAlignment="1">
      <alignment vertical="center" wrapText="1"/>
    </xf>
    <xf numFmtId="0" fontId="31" fillId="0" borderId="0" xfId="5" applyFont="1"/>
    <xf numFmtId="44" fontId="20" fillId="0" borderId="0" xfId="1" applyFont="1" applyAlignment="1">
      <alignment horizontal="right" vertical="center" wrapText="1"/>
    </xf>
    <xf numFmtId="44" fontId="20" fillId="0" borderId="0" xfId="1" applyFont="1" applyAlignment="1">
      <alignment vertical="center" wrapText="1"/>
    </xf>
    <xf numFmtId="0" fontId="31" fillId="0" borderId="1" xfId="5" applyFont="1" applyBorder="1" applyAlignment="1">
      <alignment horizontal="center" vertical="center" wrapText="1"/>
    </xf>
    <xf numFmtId="0" fontId="31" fillId="0" borderId="0" xfId="5" applyFont="1" applyAlignment="1">
      <alignment horizontal="right" vertical="center"/>
    </xf>
    <xf numFmtId="14" fontId="31" fillId="0" borderId="1" xfId="5" applyNumberFormat="1" applyFont="1" applyFill="1" applyBorder="1" applyAlignment="1">
      <alignment horizontal="center" vertical="center" wrapText="1"/>
    </xf>
    <xf numFmtId="49" fontId="31" fillId="0" borderId="1" xfId="5" applyNumberFormat="1" applyFont="1" applyFill="1" applyBorder="1" applyAlignment="1">
      <alignment horizontal="center" vertical="center" wrapText="1"/>
    </xf>
    <xf numFmtId="0" fontId="20" fillId="0" borderId="0" xfId="0" applyFont="1" applyFill="1" applyAlignment="1"/>
    <xf numFmtId="0" fontId="20" fillId="0" borderId="0" xfId="0" applyFont="1" applyFill="1" applyAlignment="1">
      <alignment horizontal="center"/>
    </xf>
    <xf numFmtId="0" fontId="20" fillId="0" borderId="0" xfId="0" applyFont="1" applyFill="1"/>
    <xf numFmtId="0" fontId="20" fillId="0" borderId="0" xfId="0" applyFont="1" applyFill="1" applyAlignment="1">
      <alignment horizontal="center" vertical="center"/>
    </xf>
    <xf numFmtId="0" fontId="20" fillId="0" borderId="1" xfId="0" applyFont="1" applyFill="1" applyBorder="1" applyAlignment="1">
      <alignment horizontal="center" vertical="center" wrapText="1"/>
    </xf>
    <xf numFmtId="4" fontId="20" fillId="0" borderId="0" xfId="0" applyNumberFormat="1" applyFont="1" applyFill="1"/>
    <xf numFmtId="0" fontId="20" fillId="0" borderId="2" xfId="0" applyFont="1" applyFill="1" applyBorder="1" applyAlignment="1">
      <alignment horizontal="center" vertical="center" wrapText="1"/>
    </xf>
    <xf numFmtId="0" fontId="20" fillId="0" borderId="7" xfId="0" applyFont="1" applyFill="1" applyBorder="1" applyAlignment="1">
      <alignment wrapText="1"/>
    </xf>
    <xf numFmtId="49" fontId="20" fillId="0" borderId="6" xfId="0" applyNumberFormat="1" applyFont="1" applyFill="1" applyBorder="1" applyAlignment="1">
      <alignment horizontal="center" vertical="center" wrapText="1"/>
    </xf>
    <xf numFmtId="0" fontId="20" fillId="0" borderId="6" xfId="0" applyFont="1" applyFill="1" applyBorder="1" applyAlignment="1">
      <alignment horizontal="center" vertical="center" wrapText="1"/>
    </xf>
    <xf numFmtId="4" fontId="20" fillId="0" borderId="6" xfId="0" applyNumberFormat="1" applyFont="1" applyFill="1" applyBorder="1" applyAlignment="1">
      <alignment horizontal="center" vertical="center" wrapText="1"/>
    </xf>
    <xf numFmtId="4" fontId="20" fillId="0" borderId="15" xfId="0" applyNumberFormat="1" applyFont="1" applyFill="1" applyBorder="1" applyAlignment="1">
      <alignment horizontal="center" vertical="center" wrapText="1"/>
    </xf>
    <xf numFmtId="4" fontId="20" fillId="0" borderId="14" xfId="0" applyNumberFormat="1" applyFont="1" applyFill="1" applyBorder="1" applyAlignment="1">
      <alignment horizontal="center" vertical="center" wrapText="1"/>
    </xf>
    <xf numFmtId="0" fontId="20" fillId="0" borderId="3" xfId="0" applyFont="1" applyFill="1" applyBorder="1" applyAlignment="1">
      <alignment wrapText="1"/>
    </xf>
    <xf numFmtId="49" fontId="20" fillId="0" borderId="2" xfId="0" applyNumberFormat="1" applyFont="1" applyFill="1" applyBorder="1" applyAlignment="1">
      <alignment horizontal="center" vertical="center" wrapText="1"/>
    </xf>
    <xf numFmtId="4" fontId="20" fillId="0" borderId="2" xfId="0" applyNumberFormat="1" applyFont="1" applyFill="1" applyBorder="1" applyAlignment="1">
      <alignment horizontal="center" vertical="center" wrapText="1"/>
    </xf>
    <xf numFmtId="4" fontId="20" fillId="0" borderId="19" xfId="0" applyNumberFormat="1" applyFont="1" applyFill="1" applyBorder="1" applyAlignment="1">
      <alignment horizontal="center" vertical="center" wrapText="1"/>
    </xf>
    <xf numFmtId="0" fontId="14" fillId="6" borderId="28" xfId="0" applyFont="1" applyFill="1" applyBorder="1" applyAlignment="1">
      <alignment vertical="center" wrapText="1"/>
    </xf>
    <xf numFmtId="0" fontId="14" fillId="6" borderId="27" xfId="0" applyFont="1" applyFill="1" applyBorder="1" applyAlignment="1">
      <alignment horizontal="center" vertical="center" wrapText="1"/>
    </xf>
    <xf numFmtId="4" fontId="14" fillId="6" borderId="27" xfId="0" applyNumberFormat="1" applyFont="1" applyFill="1" applyBorder="1" applyAlignment="1">
      <alignment horizontal="center" vertical="center" wrapText="1"/>
    </xf>
    <xf numFmtId="4" fontId="14" fillId="8" borderId="0" xfId="0" applyNumberFormat="1" applyFont="1" applyFill="1"/>
    <xf numFmtId="4" fontId="14" fillId="8" borderId="0" xfId="0" applyNumberFormat="1" applyFont="1" applyFill="1" applyAlignment="1">
      <alignment horizontal="center"/>
    </xf>
    <xf numFmtId="0" fontId="14" fillId="8" borderId="0" xfId="0" applyFont="1" applyFill="1"/>
    <xf numFmtId="0" fontId="25" fillId="3" borderId="6" xfId="0" applyFont="1" applyFill="1" applyBorder="1" applyAlignment="1">
      <alignment vertical="center" wrapText="1"/>
    </xf>
    <xf numFmtId="0" fontId="25" fillId="3" borderId="6" xfId="0" applyFont="1" applyFill="1" applyBorder="1" applyAlignment="1">
      <alignment horizontal="center" vertical="center" wrapText="1"/>
    </xf>
    <xf numFmtId="4" fontId="20" fillId="3" borderId="1" xfId="0" applyNumberFormat="1" applyFont="1" applyFill="1" applyBorder="1" applyAlignment="1">
      <alignment horizontal="center" vertical="center" wrapText="1"/>
    </xf>
    <xf numFmtId="4" fontId="25" fillId="3" borderId="6" xfId="0" applyNumberFormat="1" applyFont="1" applyFill="1" applyBorder="1" applyAlignment="1">
      <alignment horizontal="center" vertical="center" wrapText="1"/>
    </xf>
    <xf numFmtId="4" fontId="25" fillId="0" borderId="0" xfId="0" applyNumberFormat="1" applyFont="1" applyFill="1"/>
    <xf numFmtId="0" fontId="25" fillId="0" borderId="0" xfId="0" applyFont="1" applyFill="1" applyAlignment="1">
      <alignment horizontal="center"/>
    </xf>
    <xf numFmtId="0" fontId="25" fillId="0" borderId="0" xfId="0" applyFont="1" applyFill="1"/>
    <xf numFmtId="0" fontId="20" fillId="0" borderId="1" xfId="0" applyFont="1" applyFill="1" applyBorder="1" applyAlignment="1">
      <alignment vertical="center" wrapText="1"/>
    </xf>
    <xf numFmtId="43" fontId="20" fillId="0" borderId="0" xfId="0" applyNumberFormat="1" applyFont="1" applyFill="1" applyAlignment="1">
      <alignment horizontal="center"/>
    </xf>
    <xf numFmtId="0" fontId="25" fillId="3" borderId="1" xfId="0" applyFont="1" applyFill="1" applyBorder="1" applyAlignment="1">
      <alignment vertical="center" wrapText="1"/>
    </xf>
    <xf numFmtId="0" fontId="25" fillId="3" borderId="1" xfId="0" applyFont="1" applyFill="1" applyBorder="1" applyAlignment="1">
      <alignment horizontal="center" vertical="center" wrapText="1"/>
    </xf>
    <xf numFmtId="4" fontId="25" fillId="3" borderId="1" xfId="0" applyNumberFormat="1" applyFont="1" applyFill="1" applyBorder="1" applyAlignment="1">
      <alignment horizontal="center" vertical="center" wrapText="1"/>
    </xf>
    <xf numFmtId="0" fontId="20" fillId="3" borderId="1" xfId="0" applyFont="1" applyFill="1" applyBorder="1" applyAlignment="1">
      <alignment vertical="center" wrapText="1"/>
    </xf>
    <xf numFmtId="0" fontId="20" fillId="3" borderId="1" xfId="0" applyFont="1" applyFill="1" applyBorder="1" applyAlignment="1">
      <alignment horizontal="center" vertical="center" wrapText="1"/>
    </xf>
    <xf numFmtId="0" fontId="20" fillId="3" borderId="0" xfId="0" applyFont="1" applyFill="1"/>
    <xf numFmtId="0" fontId="20" fillId="3" borderId="0" xfId="0" applyFont="1" applyFill="1" applyAlignment="1">
      <alignment horizontal="center"/>
    </xf>
    <xf numFmtId="0" fontId="20" fillId="0" borderId="1" xfId="0" applyFont="1" applyFill="1" applyBorder="1" applyAlignment="1">
      <alignment wrapText="1"/>
    </xf>
    <xf numFmtId="4" fontId="20" fillId="0" borderId="12" xfId="0" applyNumberFormat="1" applyFont="1" applyFill="1" applyBorder="1" applyAlignment="1">
      <alignment horizontal="center" vertical="center" wrapText="1"/>
    </xf>
    <xf numFmtId="0" fontId="43" fillId="6" borderId="28" xfId="0" applyFont="1" applyFill="1" applyBorder="1" applyAlignment="1">
      <alignment vertical="center" wrapText="1"/>
    </xf>
    <xf numFmtId="0" fontId="43" fillId="6" borderId="27" xfId="0" applyFont="1" applyFill="1" applyBorder="1" applyAlignment="1">
      <alignment horizontal="center" vertical="center" wrapText="1"/>
    </xf>
    <xf numFmtId="4" fontId="43" fillId="6" borderId="27" xfId="0" applyNumberFormat="1" applyFont="1" applyFill="1" applyBorder="1" applyAlignment="1">
      <alignment horizontal="center" vertical="center" wrapText="1"/>
    </xf>
    <xf numFmtId="43" fontId="43" fillId="0" borderId="0" xfId="24" applyFont="1" applyFill="1" applyAlignment="1">
      <alignment horizontal="left"/>
    </xf>
    <xf numFmtId="4" fontId="43" fillId="0" borderId="0" xfId="0" applyNumberFormat="1" applyFont="1" applyFill="1" applyAlignment="1">
      <alignment horizontal="center"/>
    </xf>
    <xf numFmtId="4" fontId="43" fillId="0" borderId="0" xfId="0" applyNumberFormat="1" applyFont="1" applyFill="1"/>
    <xf numFmtId="0" fontId="43" fillId="0" borderId="0" xfId="0" applyFont="1" applyFill="1"/>
    <xf numFmtId="0" fontId="20" fillId="3" borderId="6" xfId="0" applyFont="1" applyFill="1" applyBorder="1" applyAlignment="1">
      <alignment vertical="center" wrapText="1"/>
    </xf>
    <xf numFmtId="0" fontId="20" fillId="3" borderId="6" xfId="0" applyFont="1" applyFill="1" applyBorder="1" applyAlignment="1">
      <alignment horizontal="center" vertical="center" wrapText="1"/>
    </xf>
    <xf numFmtId="4" fontId="20" fillId="3" borderId="6" xfId="0" applyNumberFormat="1" applyFont="1" applyFill="1" applyBorder="1" applyAlignment="1">
      <alignment horizontal="center" vertical="center" wrapText="1"/>
    </xf>
    <xf numFmtId="0" fontId="14" fillId="0" borderId="1" xfId="6" applyFont="1" applyFill="1" applyBorder="1" applyAlignment="1">
      <alignment horizontal="center" vertical="center"/>
    </xf>
    <xf numFmtId="2" fontId="14" fillId="0" borderId="1" xfId="6" applyNumberFormat="1" applyFont="1" applyFill="1" applyBorder="1" applyAlignment="1">
      <alignment horizontal="center" vertical="center"/>
    </xf>
    <xf numFmtId="1" fontId="14" fillId="0" borderId="1" xfId="6" applyNumberFormat="1" applyFont="1" applyFill="1" applyBorder="1" applyAlignment="1">
      <alignment horizontal="center" vertical="center"/>
    </xf>
    <xf numFmtId="0" fontId="14" fillId="0" borderId="9" xfId="6" applyFont="1" applyFill="1" applyBorder="1" applyAlignment="1">
      <alignment horizontal="center" vertical="center"/>
    </xf>
    <xf numFmtId="43" fontId="14" fillId="0" borderId="1" xfId="24" applyFont="1" applyFill="1" applyBorder="1"/>
    <xf numFmtId="43" fontId="14" fillId="0" borderId="1" xfId="24" applyFont="1" applyFill="1" applyBorder="1" applyAlignment="1">
      <alignment vertical="center"/>
    </xf>
    <xf numFmtId="165" fontId="14" fillId="0" borderId="1" xfId="24" applyNumberFormat="1" applyFont="1" applyFill="1" applyBorder="1" applyAlignment="1">
      <alignment vertical="center"/>
    </xf>
    <xf numFmtId="4" fontId="20" fillId="0" borderId="1" xfId="0" applyNumberFormat="1" applyFont="1" applyFill="1" applyBorder="1" applyAlignment="1">
      <alignment vertical="center" wrapText="1"/>
    </xf>
    <xf numFmtId="0" fontId="14" fillId="0" borderId="6" xfId="6" applyFont="1" applyFill="1" applyBorder="1" applyAlignment="1">
      <alignment horizontal="center" vertical="center"/>
    </xf>
    <xf numFmtId="43" fontId="14" fillId="0" borderId="6" xfId="24" applyFont="1" applyFill="1" applyBorder="1"/>
    <xf numFmtId="43" fontId="14" fillId="0" borderId="6" xfId="24" applyFont="1" applyFill="1" applyBorder="1" applyAlignment="1">
      <alignment vertical="center"/>
    </xf>
    <xf numFmtId="0" fontId="25" fillId="0" borderId="1" xfId="0" applyFont="1" applyFill="1" applyBorder="1" applyAlignment="1">
      <alignment vertical="center" wrapText="1"/>
    </xf>
    <xf numFmtId="0" fontId="25" fillId="0" borderId="1" xfId="0" applyFont="1" applyFill="1" applyBorder="1" applyAlignment="1">
      <alignment horizontal="center" vertical="center" wrapText="1"/>
    </xf>
    <xf numFmtId="4" fontId="25" fillId="0" borderId="1" xfId="0" applyNumberFormat="1" applyFont="1" applyFill="1" applyBorder="1" applyAlignment="1">
      <alignment vertical="center" wrapText="1"/>
    </xf>
    <xf numFmtId="4" fontId="25"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xf>
    <xf numFmtId="0" fontId="20" fillId="0" borderId="1" xfId="0" applyFont="1" applyFill="1" applyBorder="1"/>
    <xf numFmtId="0" fontId="20" fillId="0" borderId="0" xfId="0" applyFont="1" applyFill="1" applyAlignment="1">
      <alignment wrapText="1"/>
    </xf>
    <xf numFmtId="0" fontId="20" fillId="6" borderId="27" xfId="0" applyFont="1" applyFill="1" applyBorder="1" applyAlignment="1">
      <alignment wrapText="1"/>
    </xf>
    <xf numFmtId="0" fontId="20" fillId="6" borderId="27" xfId="0" applyFont="1" applyFill="1" applyBorder="1" applyAlignment="1">
      <alignment horizontal="center" vertical="center" wrapText="1"/>
    </xf>
    <xf numFmtId="0" fontId="20" fillId="0" borderId="6" xfId="0" applyFont="1" applyFill="1" applyBorder="1" applyAlignment="1">
      <alignment vertical="center" wrapText="1"/>
    </xf>
    <xf numFmtId="0" fontId="20" fillId="0" borderId="12" xfId="0" applyFont="1" applyFill="1" applyBorder="1" applyAlignment="1">
      <alignment wrapText="1"/>
    </xf>
    <xf numFmtId="0" fontId="20" fillId="6" borderId="23" xfId="0" applyFont="1" applyFill="1" applyBorder="1" applyAlignment="1">
      <alignment wrapText="1"/>
    </xf>
    <xf numFmtId="0" fontId="20" fillId="6" borderId="24" xfId="0" applyFont="1" applyFill="1" applyBorder="1" applyAlignment="1">
      <alignment horizontal="center" vertical="center" wrapText="1"/>
    </xf>
    <xf numFmtId="4" fontId="14" fillId="6" borderId="13" xfId="0" applyNumberFormat="1" applyFont="1" applyFill="1" applyBorder="1" applyAlignment="1">
      <alignment horizontal="center" vertical="center" wrapText="1"/>
    </xf>
    <xf numFmtId="0" fontId="20" fillId="0" borderId="3" xfId="0" applyFont="1" applyFill="1" applyBorder="1" applyAlignment="1">
      <alignment vertical="center" wrapText="1"/>
    </xf>
    <xf numFmtId="0" fontId="19" fillId="0" borderId="0" xfId="6" applyFont="1" applyBorder="1" applyAlignment="1">
      <alignment horizontal="left" wrapText="1"/>
    </xf>
    <xf numFmtId="0" fontId="19" fillId="0" borderId="21" xfId="6" applyFont="1" applyBorder="1" applyAlignment="1">
      <alignment horizontal="left" wrapText="1"/>
    </xf>
    <xf numFmtId="0" fontId="19" fillId="0" borderId="0" xfId="6" applyFont="1" applyBorder="1" applyAlignment="1">
      <alignment horizontal="right"/>
    </xf>
    <xf numFmtId="0" fontId="19" fillId="0" borderId="21" xfId="6" applyFont="1" applyBorder="1" applyAlignment="1">
      <alignment vertical="top" wrapText="1"/>
    </xf>
    <xf numFmtId="0" fontId="15" fillId="2" borderId="0" xfId="6" applyFont="1" applyFill="1" applyAlignment="1">
      <alignment horizontal="left"/>
    </xf>
    <xf numFmtId="0" fontId="18" fillId="0" borderId="0" xfId="6" applyFont="1" applyAlignment="1">
      <alignment horizontal="left"/>
    </xf>
    <xf numFmtId="0" fontId="20" fillId="0" borderId="0" xfId="0" applyFont="1" applyFill="1" applyAlignment="1">
      <alignment horizontal="left"/>
    </xf>
    <xf numFmtId="0" fontId="23" fillId="0" borderId="0" xfId="0" applyFont="1" applyAlignment="1">
      <alignment vertical="center"/>
    </xf>
    <xf numFmtId="0" fontId="45" fillId="0" borderId="0" xfId="0" applyFont="1" applyFill="1"/>
    <xf numFmtId="0" fontId="45" fillId="0" borderId="0" xfId="0" applyFont="1"/>
    <xf numFmtId="0" fontId="14" fillId="0" borderId="0" xfId="0" applyFont="1" applyBorder="1" applyAlignment="1">
      <alignment horizontal="center" vertical="center"/>
    </xf>
    <xf numFmtId="0" fontId="45" fillId="0" borderId="0" xfId="0" applyFont="1" applyBorder="1"/>
    <xf numFmtId="0" fontId="14" fillId="0" borderId="0" xfId="0" applyFont="1" applyBorder="1" applyAlignment="1">
      <alignment horizontal="center" vertical="center" wrapText="1"/>
    </xf>
    <xf numFmtId="0" fontId="45" fillId="0" borderId="1" xfId="0" applyFont="1" applyBorder="1" applyAlignment="1">
      <alignment horizontal="center" vertical="center" wrapText="1"/>
    </xf>
    <xf numFmtId="49" fontId="45" fillId="0" borderId="1" xfId="0" applyNumberFormat="1" applyFont="1" applyFill="1" applyBorder="1" applyAlignment="1">
      <alignment horizontal="center" vertical="center" wrapText="1"/>
    </xf>
    <xf numFmtId="0" fontId="49" fillId="5" borderId="0" xfId="0" applyFont="1" applyFill="1" applyBorder="1" applyAlignment="1">
      <alignment horizontal="center"/>
    </xf>
    <xf numFmtId="0" fontId="45" fillId="5" borderId="1" xfId="0" applyFont="1" applyFill="1" applyBorder="1" applyAlignment="1">
      <alignment horizontal="center" vertical="center" wrapText="1"/>
    </xf>
    <xf numFmtId="0" fontId="20" fillId="5" borderId="1" xfId="0" applyFont="1" applyFill="1" applyBorder="1" applyAlignment="1">
      <alignment vertical="center" wrapText="1"/>
    </xf>
    <xf numFmtId="0" fontId="20" fillId="5" borderId="1" xfId="0" applyFont="1" applyFill="1" applyBorder="1" applyAlignment="1">
      <alignment horizontal="center" vertical="center" wrapText="1"/>
    </xf>
    <xf numFmtId="4" fontId="50" fillId="2" borderId="12" xfId="0" applyNumberFormat="1" applyFont="1" applyFill="1" applyBorder="1"/>
    <xf numFmtId="4" fontId="49" fillId="2" borderId="12" xfId="0" applyNumberFormat="1" applyFont="1" applyFill="1" applyBorder="1"/>
    <xf numFmtId="4" fontId="49" fillId="2" borderId="0" xfId="0" applyNumberFormat="1" applyFont="1" applyFill="1" applyBorder="1"/>
    <xf numFmtId="0" fontId="20" fillId="9" borderId="1" xfId="0" applyFont="1" applyFill="1" applyBorder="1" applyAlignment="1">
      <alignment vertical="center" wrapText="1"/>
    </xf>
    <xf numFmtId="0" fontId="20" fillId="0" borderId="0" xfId="0" applyFont="1" applyBorder="1" applyAlignment="1">
      <alignment horizontal="center"/>
    </xf>
    <xf numFmtId="0" fontId="45" fillId="9" borderId="0" xfId="0" applyFont="1" applyFill="1"/>
    <xf numFmtId="0" fontId="15" fillId="9" borderId="16" xfId="0" applyFont="1" applyFill="1" applyBorder="1" applyAlignment="1">
      <alignment horizontal="right" vertical="center" wrapText="1"/>
    </xf>
    <xf numFmtId="43" fontId="20" fillId="9" borderId="15" xfId="24" applyFont="1" applyFill="1" applyBorder="1" applyAlignment="1">
      <alignment horizontal="center"/>
    </xf>
    <xf numFmtId="43" fontId="20" fillId="9" borderId="15" xfId="24" applyFont="1" applyFill="1" applyBorder="1"/>
    <xf numFmtId="4" fontId="20" fillId="9" borderId="14" xfId="0" applyNumberFormat="1" applyFont="1" applyFill="1" applyBorder="1"/>
    <xf numFmtId="4" fontId="20" fillId="9" borderId="0" xfId="0" applyNumberFormat="1" applyFont="1" applyFill="1" applyBorder="1"/>
    <xf numFmtId="0" fontId="15" fillId="9" borderId="8" xfId="0" applyFont="1" applyFill="1" applyBorder="1" applyAlignment="1">
      <alignment horizontal="right" vertical="center" wrapText="1"/>
    </xf>
    <xf numFmtId="43" fontId="20" fillId="9" borderId="12" xfId="24" applyFont="1" applyFill="1" applyBorder="1"/>
    <xf numFmtId="43" fontId="45" fillId="9" borderId="1" xfId="24" applyFont="1" applyFill="1" applyBorder="1"/>
    <xf numFmtId="0" fontId="45" fillId="9" borderId="10" xfId="0" applyFont="1" applyFill="1" applyBorder="1"/>
    <xf numFmtId="0" fontId="45" fillId="9" borderId="0" xfId="0" applyFont="1" applyFill="1" applyAlignment="1">
      <alignment horizontal="center"/>
    </xf>
    <xf numFmtId="0" fontId="15" fillId="9" borderId="30" xfId="0" applyFont="1" applyFill="1" applyBorder="1" applyAlignment="1">
      <alignment horizontal="right" vertical="center" wrapText="1"/>
    </xf>
    <xf numFmtId="43" fontId="20" fillId="9" borderId="2" xfId="24" applyFont="1" applyFill="1" applyBorder="1"/>
    <xf numFmtId="43" fontId="45" fillId="9" borderId="2" xfId="24" applyFont="1" applyFill="1" applyBorder="1"/>
    <xf numFmtId="0" fontId="45" fillId="9" borderId="19" xfId="0" applyFont="1" applyFill="1" applyBorder="1"/>
    <xf numFmtId="0" fontId="52" fillId="9" borderId="16" xfId="0" applyFont="1" applyFill="1" applyBorder="1" applyAlignment="1">
      <alignment horizontal="center" vertical="center"/>
    </xf>
    <xf numFmtId="0" fontId="45" fillId="9" borderId="1" xfId="0" applyFont="1" applyFill="1" applyBorder="1" applyAlignment="1">
      <alignment horizontal="center" vertical="center"/>
    </xf>
    <xf numFmtId="0" fontId="45" fillId="9" borderId="0" xfId="0" applyFont="1" applyFill="1" applyBorder="1"/>
    <xf numFmtId="49" fontId="45" fillId="0" borderId="12" xfId="0" applyNumberFormat="1" applyFont="1" applyFill="1" applyBorder="1" applyAlignment="1">
      <alignment horizontal="center" vertical="center" wrapText="1"/>
    </xf>
    <xf numFmtId="4" fontId="20" fillId="0" borderId="0" xfId="0" applyNumberFormat="1" applyFont="1" applyFill="1" applyBorder="1" applyAlignment="1">
      <alignment vertical="center" wrapText="1"/>
    </xf>
    <xf numFmtId="0" fontId="45" fillId="0" borderId="0" xfId="0" applyFont="1" applyFill="1" applyBorder="1"/>
    <xf numFmtId="0" fontId="15" fillId="0" borderId="7" xfId="0" applyFont="1" applyFill="1" applyBorder="1" applyAlignment="1">
      <alignment horizontal="right" vertical="center" wrapText="1"/>
    </xf>
    <xf numFmtId="4" fontId="20" fillId="0" borderId="5" xfId="0" applyNumberFormat="1" applyFont="1" applyFill="1" applyBorder="1"/>
    <xf numFmtId="4" fontId="54" fillId="0" borderId="8" xfId="0" applyNumberFormat="1" applyFont="1" applyFill="1" applyBorder="1"/>
    <xf numFmtId="4" fontId="54" fillId="0" borderId="1" xfId="0" applyNumberFormat="1" applyFont="1" applyFill="1" applyBorder="1"/>
    <xf numFmtId="0" fontId="52" fillId="0" borderId="0" xfId="0" applyFont="1" applyFill="1" applyBorder="1" applyAlignment="1">
      <alignment horizontal="center" vertical="center"/>
    </xf>
    <xf numFmtId="0" fontId="15" fillId="0" borderId="8" xfId="0" applyFont="1" applyFill="1" applyBorder="1" applyAlignment="1">
      <alignment horizontal="right" vertical="center" wrapText="1"/>
    </xf>
    <xf numFmtId="43" fontId="20" fillId="0" borderId="1" xfId="24" applyFont="1" applyFill="1" applyBorder="1"/>
    <xf numFmtId="4" fontId="20" fillId="0" borderId="10" xfId="0" applyNumberFormat="1" applyFont="1" applyFill="1" applyBorder="1"/>
    <xf numFmtId="43" fontId="20" fillId="0" borderId="12" xfId="24" applyFont="1" applyFill="1" applyBorder="1"/>
    <xf numFmtId="4" fontId="54" fillId="0" borderId="11" xfId="0" applyNumberFormat="1" applyFont="1" applyFill="1" applyBorder="1"/>
    <xf numFmtId="4" fontId="54" fillId="0" borderId="12" xfId="0" applyNumberFormat="1" applyFont="1" applyFill="1" applyBorder="1"/>
    <xf numFmtId="0" fontId="20" fillId="0" borderId="4" xfId="0" applyFont="1" applyBorder="1" applyAlignment="1">
      <alignment wrapText="1"/>
    </xf>
    <xf numFmtId="4" fontId="30" fillId="0" borderId="28" xfId="0" applyNumberFormat="1" applyFont="1" applyBorder="1"/>
    <xf numFmtId="0" fontId="52" fillId="0" borderId="0" xfId="0" applyFont="1" applyBorder="1" applyAlignment="1">
      <alignment horizontal="center" vertical="center"/>
    </xf>
    <xf numFmtId="4" fontId="30" fillId="0" borderId="0" xfId="0" applyNumberFormat="1" applyFont="1" applyBorder="1"/>
    <xf numFmtId="4" fontId="45" fillId="0" borderId="0" xfId="0" applyNumberFormat="1" applyFont="1"/>
    <xf numFmtId="4" fontId="20" fillId="0" borderId="0" xfId="0" applyNumberFormat="1" applyFont="1"/>
    <xf numFmtId="0" fontId="20" fillId="0" borderId="0" xfId="0" applyFont="1" applyAlignment="1">
      <alignment wrapText="1"/>
    </xf>
    <xf numFmtId="49" fontId="43" fillId="3" borderId="1" xfId="0" applyNumberFormat="1" applyFont="1" applyFill="1" applyBorder="1" applyAlignment="1">
      <alignment horizontal="center" vertical="center" wrapText="1"/>
    </xf>
    <xf numFmtId="0" fontId="20" fillId="3" borderId="0" xfId="0" applyFont="1" applyFill="1" applyAlignment="1">
      <alignment wrapText="1"/>
    </xf>
    <xf numFmtId="0" fontId="55" fillId="0" borderId="0" xfId="0" applyFont="1" applyAlignment="1">
      <alignment horizontal="center" vertical="center" wrapText="1"/>
    </xf>
    <xf numFmtId="0" fontId="43" fillId="0" borderId="0" xfId="0" applyFont="1" applyAlignment="1">
      <alignment horizontal="center" vertical="center"/>
    </xf>
    <xf numFmtId="4" fontId="20" fillId="0" borderId="0" xfId="0" applyNumberFormat="1" applyFont="1" applyBorder="1" applyAlignment="1">
      <alignment vertical="center" wrapText="1"/>
    </xf>
    <xf numFmtId="2" fontId="56" fillId="0" borderId="0" xfId="0" applyNumberFormat="1" applyFont="1" applyBorder="1" applyAlignment="1">
      <alignment horizontal="center" vertical="center" wrapText="1"/>
    </xf>
    <xf numFmtId="49" fontId="43" fillId="0" borderId="1" xfId="0" applyNumberFormat="1" applyFont="1" applyBorder="1" applyAlignment="1">
      <alignment horizontal="center" vertical="center" wrapText="1"/>
    </xf>
    <xf numFmtId="0" fontId="20" fillId="0" borderId="1" xfId="0" applyFont="1" applyBorder="1" applyAlignment="1">
      <alignment wrapText="1"/>
    </xf>
    <xf numFmtId="0" fontId="45" fillId="9" borderId="1" xfId="0" applyFont="1" applyFill="1" applyBorder="1" applyAlignment="1">
      <alignment horizontal="center" vertical="center" wrapText="1"/>
    </xf>
    <xf numFmtId="0" fontId="20" fillId="9" borderId="1" xfId="0" applyFont="1" applyFill="1" applyBorder="1" applyAlignment="1">
      <alignment wrapText="1"/>
    </xf>
    <xf numFmtId="0" fontId="20" fillId="0" borderId="0" xfId="0" applyFont="1" applyAlignment="1">
      <alignment horizontal="center" vertical="center"/>
    </xf>
    <xf numFmtId="0" fontId="20" fillId="0" borderId="0" xfId="0" applyFont="1" applyBorder="1"/>
    <xf numFmtId="0" fontId="19" fillId="2" borderId="0" xfId="6" applyFont="1" applyFill="1" applyBorder="1" applyAlignment="1">
      <alignment horizontal="left" wrapText="1"/>
    </xf>
    <xf numFmtId="0" fontId="15" fillId="2" borderId="0" xfId="0" applyFont="1" applyFill="1"/>
    <xf numFmtId="0" fontId="19" fillId="2" borderId="21" xfId="6" applyFont="1" applyFill="1" applyBorder="1" applyAlignment="1">
      <alignment horizontal="left" wrapText="1"/>
    </xf>
    <xf numFmtId="0" fontId="19" fillId="2" borderId="0" xfId="6" applyFont="1" applyFill="1" applyBorder="1" applyAlignment="1">
      <alignment horizontal="right"/>
    </xf>
    <xf numFmtId="0" fontId="19" fillId="2" borderId="0" xfId="0" applyFont="1" applyFill="1"/>
    <xf numFmtId="0" fontId="20" fillId="0" borderId="0" xfId="0" applyFont="1" applyAlignment="1">
      <alignment vertical="center"/>
    </xf>
    <xf numFmtId="0" fontId="18" fillId="2" borderId="0" xfId="6" applyFont="1" applyFill="1"/>
    <xf numFmtId="0" fontId="18" fillId="2" borderId="0" xfId="6" applyFont="1" applyFill="1" applyAlignment="1">
      <alignment horizontal="left"/>
    </xf>
    <xf numFmtId="0" fontId="31" fillId="0" borderId="0" xfId="5" applyFont="1" applyAlignment="1">
      <alignment wrapText="1"/>
    </xf>
    <xf numFmtId="0" fontId="42" fillId="0" borderId="0" xfId="5" applyFont="1" applyFill="1" applyAlignment="1">
      <alignment vertical="center" wrapText="1"/>
    </xf>
    <xf numFmtId="0" fontId="31" fillId="0" borderId="0" xfId="5" applyFont="1" applyFill="1" applyAlignment="1">
      <alignment vertical="center" wrapText="1"/>
    </xf>
    <xf numFmtId="0" fontId="19" fillId="2" borderId="0" xfId="6" applyFont="1" applyFill="1" applyBorder="1" applyAlignment="1">
      <alignment wrapText="1"/>
    </xf>
    <xf numFmtId="4" fontId="20" fillId="0" borderId="0" xfId="0" applyNumberFormat="1" applyFont="1" applyFill="1" applyAlignment="1">
      <alignment horizontal="center" vertical="center"/>
    </xf>
    <xf numFmtId="0" fontId="20" fillId="0" borderId="8" xfId="0" applyFont="1" applyFill="1" applyBorder="1" applyAlignment="1">
      <alignment horizontal="center"/>
    </xf>
    <xf numFmtId="0" fontId="20" fillId="0" borderId="1" xfId="0" applyFont="1" applyFill="1" applyBorder="1" applyAlignment="1">
      <alignment horizontal="center"/>
    </xf>
    <xf numFmtId="0" fontId="20" fillId="0" borderId="10" xfId="0" applyFont="1" applyFill="1" applyBorder="1"/>
    <xf numFmtId="0" fontId="20" fillId="0" borderId="0" xfId="0" applyFont="1" applyFill="1" applyAlignment="1">
      <alignment horizontal="right"/>
    </xf>
    <xf numFmtId="4" fontId="20" fillId="0" borderId="8" xfId="0" applyNumberFormat="1" applyFont="1" applyFill="1" applyBorder="1" applyAlignment="1">
      <alignment vertical="center"/>
    </xf>
    <xf numFmtId="4" fontId="20" fillId="0" borderId="1" xfId="0" applyNumberFormat="1" applyFont="1" applyFill="1" applyBorder="1" applyAlignment="1">
      <alignment vertical="center"/>
    </xf>
    <xf numFmtId="4" fontId="20" fillId="0" borderId="10" xfId="0" applyNumberFormat="1" applyFont="1" applyFill="1" applyBorder="1" applyAlignment="1">
      <alignment vertical="center"/>
    </xf>
    <xf numFmtId="4" fontId="20" fillId="0" borderId="3" xfId="0" applyNumberFormat="1" applyFont="1" applyFill="1" applyBorder="1" applyAlignment="1">
      <alignment vertical="center"/>
    </xf>
    <xf numFmtId="4" fontId="20" fillId="0" borderId="2" xfId="0" applyNumberFormat="1" applyFont="1" applyFill="1" applyBorder="1" applyAlignment="1">
      <alignment vertical="center"/>
    </xf>
    <xf numFmtId="4" fontId="34" fillId="0" borderId="2" xfId="0" applyNumberFormat="1" applyFont="1" applyFill="1" applyBorder="1" applyAlignment="1">
      <alignment vertical="center"/>
    </xf>
    <xf numFmtId="4" fontId="34" fillId="0" borderId="19" xfId="0" applyNumberFormat="1" applyFont="1" applyFill="1" applyBorder="1" applyAlignment="1">
      <alignment vertical="center"/>
    </xf>
    <xf numFmtId="4" fontId="20" fillId="0" borderId="17" xfId="0" applyNumberFormat="1" applyFont="1" applyFill="1" applyBorder="1"/>
    <xf numFmtId="4" fontId="54" fillId="0" borderId="6" xfId="0" applyNumberFormat="1" applyFont="1" applyFill="1" applyBorder="1"/>
    <xf numFmtId="0" fontId="20" fillId="0" borderId="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45"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0" fillId="3" borderId="1" xfId="0" applyFont="1" applyFill="1" applyBorder="1" applyAlignment="1">
      <alignment horizontal="center" vertical="center" wrapText="1"/>
    </xf>
    <xf numFmtId="49" fontId="45" fillId="9" borderId="1" xfId="0" applyNumberFormat="1" applyFont="1" applyFill="1" applyBorder="1" applyAlignment="1">
      <alignment horizontal="center" vertical="center" wrapText="1"/>
    </xf>
    <xf numFmtId="0" fontId="20" fillId="9" borderId="1" xfId="0" applyFont="1" applyFill="1" applyBorder="1" applyAlignment="1">
      <alignment horizontal="center" vertical="center" wrapText="1"/>
    </xf>
    <xf numFmtId="43" fontId="20" fillId="0" borderId="15" xfId="24" applyFont="1" applyFill="1" applyBorder="1"/>
    <xf numFmtId="43" fontId="20" fillId="0" borderId="2" xfId="24" applyFont="1" applyFill="1" applyBorder="1"/>
    <xf numFmtId="0" fontId="31" fillId="0" borderId="0" xfId="5" applyFont="1" applyFill="1" applyAlignment="1">
      <alignment vertical="center" wrapText="1"/>
    </xf>
    <xf numFmtId="0" fontId="20" fillId="0" borderId="1" xfId="0" applyFont="1" applyFill="1" applyBorder="1" applyAlignment="1">
      <alignment horizontal="center" vertical="center" wrapText="1"/>
    </xf>
    <xf numFmtId="0" fontId="23" fillId="0" borderId="0" xfId="6" applyFont="1" applyFill="1" applyAlignment="1">
      <alignment horizontal="right"/>
    </xf>
    <xf numFmtId="0" fontId="21" fillId="0" borderId="0" xfId="6" applyFont="1" applyAlignment="1">
      <alignment horizontal="center"/>
    </xf>
    <xf numFmtId="0" fontId="21" fillId="0" borderId="0" xfId="6" applyNumberFormat="1" applyFont="1" applyFill="1" applyBorder="1" applyAlignment="1">
      <alignment horizontal="center" vertical="center" wrapText="1"/>
    </xf>
    <xf numFmtId="0" fontId="20" fillId="0" borderId="6" xfId="0" applyFont="1" applyBorder="1" applyAlignment="1">
      <alignment horizontal="center" vertical="center" wrapText="1"/>
    </xf>
    <xf numFmtId="0" fontId="20" fillId="0" borderId="1" xfId="0" applyFont="1" applyBorder="1" applyAlignment="1">
      <alignment horizontal="center" vertical="center" wrapText="1"/>
    </xf>
    <xf numFmtId="0" fontId="20" fillId="3" borderId="1" xfId="0" applyFont="1" applyFill="1" applyBorder="1" applyAlignment="1">
      <alignment horizontal="center" vertical="center" wrapText="1"/>
    </xf>
    <xf numFmtId="0" fontId="20" fillId="9" borderId="1" xfId="0" applyFont="1" applyFill="1" applyBorder="1" applyAlignment="1">
      <alignment horizontal="center" vertical="center" wrapText="1"/>
    </xf>
    <xf numFmtId="44" fontId="20" fillId="0" borderId="0" xfId="1" applyFont="1" applyAlignment="1">
      <alignment horizontal="center" vertical="center" wrapText="1"/>
    </xf>
    <xf numFmtId="0" fontId="31" fillId="0" borderId="0" xfId="5" applyFont="1" applyAlignment="1">
      <alignment horizontal="center" vertical="center" wrapText="1"/>
    </xf>
    <xf numFmtId="0" fontId="20" fillId="0" borderId="21" xfId="0" applyFont="1" applyFill="1" applyBorder="1" applyAlignment="1">
      <alignment horizontal="left"/>
    </xf>
    <xf numFmtId="0" fontId="31" fillId="0" borderId="20" xfId="5" applyFont="1" applyFill="1" applyBorder="1" applyAlignment="1">
      <alignment vertical="center" wrapText="1"/>
    </xf>
    <xf numFmtId="0" fontId="31" fillId="0" borderId="25" xfId="5" applyFont="1" applyFill="1" applyBorder="1" applyAlignment="1">
      <alignment vertical="center" wrapText="1"/>
    </xf>
    <xf numFmtId="0" fontId="31" fillId="0" borderId="0" xfId="5" applyFont="1" applyFill="1" applyBorder="1" applyAlignment="1">
      <alignment vertical="center" wrapText="1"/>
    </xf>
    <xf numFmtId="0" fontId="40" fillId="0" borderId="25" xfId="5" applyFont="1" applyFill="1" applyBorder="1" applyAlignment="1">
      <alignment horizontal="center" vertical="top" wrapText="1"/>
    </xf>
    <xf numFmtId="0" fontId="31" fillId="0" borderId="0" xfId="5" applyFont="1" applyAlignment="1">
      <alignment vertical="center" wrapText="1"/>
    </xf>
    <xf numFmtId="0" fontId="31" fillId="0" borderId="0" xfId="5" applyFont="1" applyAlignment="1">
      <alignment horizontal="right" vertical="center" wrapText="1"/>
    </xf>
    <xf numFmtId="0" fontId="20" fillId="0" borderId="0" xfId="5" applyFont="1" applyAlignment="1">
      <alignment horizontal="center" vertical="center" wrapText="1"/>
    </xf>
    <xf numFmtId="44" fontId="20" fillId="0" borderId="0" xfId="1" applyFont="1" applyAlignment="1">
      <alignment horizontal="left" vertical="center" wrapText="1"/>
    </xf>
    <xf numFmtId="0" fontId="20" fillId="0" borderId="0" xfId="191" applyFont="1" applyAlignment="1">
      <alignment horizontal="center" vertical="center" wrapText="1"/>
    </xf>
    <xf numFmtId="0" fontId="31" fillId="0" borderId="0" xfId="5" applyFont="1" applyFill="1" applyAlignment="1">
      <alignment vertical="center" wrapText="1"/>
    </xf>
    <xf numFmtId="0" fontId="14" fillId="0" borderId="1" xfId="6" applyFont="1" applyFill="1" applyBorder="1" applyAlignment="1">
      <alignment horizontal="center" vertical="center"/>
    </xf>
    <xf numFmtId="0" fontId="23" fillId="0" borderId="0" xfId="6" applyFont="1" applyFill="1" applyAlignment="1">
      <alignment horizontal="right"/>
    </xf>
    <xf numFmtId="0" fontId="21" fillId="0" borderId="0" xfId="6" applyFont="1" applyAlignment="1">
      <alignment horizontal="center"/>
    </xf>
    <xf numFmtId="0" fontId="21" fillId="0" borderId="0" xfId="6"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15" xfId="0" applyFont="1" applyFill="1" applyBorder="1" applyAlignment="1">
      <alignment horizontal="center"/>
    </xf>
    <xf numFmtId="0" fontId="20" fillId="0" borderId="14" xfId="0" applyFont="1" applyFill="1" applyBorder="1" applyAlignment="1">
      <alignment horizontal="center"/>
    </xf>
    <xf numFmtId="2" fontId="14" fillId="0" borderId="1" xfId="6" applyNumberFormat="1" applyFont="1" applyFill="1" applyBorder="1" applyAlignment="1">
      <alignment horizontal="center" vertical="center"/>
    </xf>
    <xf numFmtId="0" fontId="20" fillId="0" borderId="0" xfId="0" applyFont="1" applyFill="1" applyAlignment="1">
      <alignment horizontal="left" vertical="center"/>
    </xf>
    <xf numFmtId="0" fontId="20" fillId="0" borderId="16" xfId="0" applyFont="1" applyFill="1" applyBorder="1" applyAlignment="1">
      <alignment horizontal="center"/>
    </xf>
    <xf numFmtId="0" fontId="45" fillId="0" borderId="0" xfId="192" applyFont="1" applyFill="1" applyAlignment="1">
      <alignment horizontal="left" vertical="center"/>
    </xf>
    <xf numFmtId="0" fontId="20" fillId="0" borderId="12" xfId="0" applyFont="1" applyFill="1" applyBorder="1" applyAlignment="1">
      <alignment horizontal="left" vertical="center" wrapText="1"/>
    </xf>
    <xf numFmtId="0" fontId="20" fillId="0" borderId="22" xfId="0" applyFont="1" applyFill="1" applyBorder="1" applyAlignment="1">
      <alignment horizontal="left" vertical="center" wrapText="1"/>
    </xf>
    <xf numFmtId="0" fontId="19" fillId="0" borderId="0" xfId="6" applyFont="1" applyBorder="1" applyAlignment="1">
      <alignment horizontal="left" wrapText="1"/>
    </xf>
    <xf numFmtId="0" fontId="49" fillId="5" borderId="9" xfId="0" applyFont="1" applyFill="1" applyBorder="1" applyAlignment="1">
      <alignment horizontal="center"/>
    </xf>
    <xf numFmtId="0" fontId="49" fillId="5" borderId="20" xfId="0" applyFont="1" applyFill="1" applyBorder="1" applyAlignment="1">
      <alignment horizontal="center"/>
    </xf>
    <xf numFmtId="0" fontId="49" fillId="5" borderId="18" xfId="0" applyFont="1" applyFill="1" applyBorder="1" applyAlignment="1">
      <alignment horizontal="center"/>
    </xf>
    <xf numFmtId="49" fontId="45" fillId="9" borderId="1" xfId="0" applyNumberFormat="1" applyFont="1" applyFill="1" applyBorder="1" applyAlignment="1">
      <alignment horizontal="center" vertical="center" wrapText="1"/>
    </xf>
    <xf numFmtId="0" fontId="20" fillId="9" borderId="1" xfId="0" applyFont="1" applyFill="1" applyBorder="1" applyAlignment="1">
      <alignment horizontal="center" vertical="center" wrapText="1"/>
    </xf>
    <xf numFmtId="0" fontId="23" fillId="0" borderId="0" xfId="0" applyFont="1" applyAlignment="1">
      <alignment horizontal="right" vertical="center" wrapText="1"/>
    </xf>
    <xf numFmtId="0" fontId="21" fillId="0" borderId="0" xfId="0" applyFont="1" applyAlignment="1">
      <alignment horizontal="center" vertical="center"/>
    </xf>
    <xf numFmtId="0" fontId="48" fillId="0" borderId="0" xfId="0" applyFont="1" applyFill="1" applyAlignment="1">
      <alignment horizontal="center"/>
    </xf>
    <xf numFmtId="0" fontId="45" fillId="0" borderId="0" xfId="0" applyFont="1" applyFill="1" applyAlignment="1">
      <alignment horizontal="center"/>
    </xf>
    <xf numFmtId="0" fontId="21" fillId="0" borderId="0" xfId="0" applyNumberFormat="1" applyFont="1" applyAlignment="1">
      <alignment horizontal="center"/>
    </xf>
    <xf numFmtId="0" fontId="20" fillId="0" borderId="1" xfId="0" applyFont="1" applyBorder="1" applyAlignment="1">
      <alignment horizontal="center" vertical="center" wrapText="1"/>
    </xf>
    <xf numFmtId="0" fontId="14" fillId="0" borderId="1" xfId="0" applyFont="1" applyBorder="1" applyAlignment="1">
      <alignment horizontal="center" vertical="center"/>
    </xf>
    <xf numFmtId="0" fontId="20" fillId="9" borderId="12" xfId="0" applyFont="1" applyFill="1" applyBorder="1" applyAlignment="1">
      <alignment horizontal="center" vertical="center" wrapText="1"/>
    </xf>
    <xf numFmtId="0" fontId="20" fillId="9" borderId="6" xfId="0" applyFont="1" applyFill="1" applyBorder="1" applyAlignment="1">
      <alignment horizontal="center" vertical="center" wrapText="1"/>
    </xf>
    <xf numFmtId="4" fontId="20" fillId="9" borderId="12" xfId="0" applyNumberFormat="1" applyFont="1" applyFill="1" applyBorder="1" applyAlignment="1">
      <alignment horizontal="center" vertical="center" wrapText="1"/>
    </xf>
    <xf numFmtId="4" fontId="20" fillId="9" borderId="6" xfId="0" applyNumberFormat="1" applyFont="1" applyFill="1" applyBorder="1" applyAlignment="1">
      <alignment horizontal="center" vertical="center" wrapText="1"/>
    </xf>
    <xf numFmtId="0" fontId="20" fillId="0" borderId="12" xfId="0" applyFont="1" applyBorder="1" applyAlignment="1">
      <alignment horizontal="center"/>
    </xf>
    <xf numFmtId="49" fontId="45" fillId="9" borderId="12" xfId="0" applyNumberFormat="1" applyFont="1" applyFill="1" applyBorder="1" applyAlignment="1">
      <alignment horizontal="center" vertical="center" wrapText="1"/>
    </xf>
    <xf numFmtId="49" fontId="45" fillId="9" borderId="22" xfId="0" applyNumberFormat="1" applyFont="1" applyFill="1" applyBorder="1" applyAlignment="1">
      <alignment horizontal="center" vertical="center" wrapText="1"/>
    </xf>
    <xf numFmtId="49" fontId="45" fillId="9" borderId="6" xfId="0" applyNumberFormat="1" applyFont="1" applyFill="1" applyBorder="1" applyAlignment="1">
      <alignment horizontal="center" vertical="center" wrapText="1"/>
    </xf>
    <xf numFmtId="0" fontId="20" fillId="9" borderId="12" xfId="0" applyFont="1" applyFill="1" applyBorder="1" applyAlignment="1">
      <alignment horizontal="left" vertical="center" wrapText="1"/>
    </xf>
    <xf numFmtId="0" fontId="20" fillId="9" borderId="22" xfId="0" applyFont="1" applyFill="1" applyBorder="1" applyAlignment="1">
      <alignment horizontal="left" vertical="center" wrapText="1"/>
    </xf>
    <xf numFmtId="0" fontId="20" fillId="9" borderId="6" xfId="0" applyFont="1" applyFill="1" applyBorder="1" applyAlignment="1">
      <alignment horizontal="left" vertical="center" wrapText="1"/>
    </xf>
    <xf numFmtId="0" fontId="20" fillId="9" borderId="22" xfId="0" applyFont="1" applyFill="1" applyBorder="1" applyAlignment="1">
      <alignment horizontal="center" vertical="center" wrapText="1"/>
    </xf>
    <xf numFmtId="0" fontId="15" fillId="0" borderId="11" xfId="0" applyFont="1" applyFill="1" applyBorder="1" applyAlignment="1">
      <alignment horizontal="left" vertical="center" wrapText="1"/>
    </xf>
    <xf numFmtId="0" fontId="15" fillId="0" borderId="26" xfId="0" applyFont="1" applyFill="1" applyBorder="1" applyAlignment="1">
      <alignment horizontal="left" vertical="center" wrapText="1"/>
    </xf>
    <xf numFmtId="0" fontId="55" fillId="0" borderId="0" xfId="0" applyFont="1" applyAlignment="1">
      <alignment horizontal="center" vertical="center" wrapText="1"/>
    </xf>
    <xf numFmtId="0" fontId="45" fillId="0" borderId="1"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6" xfId="0" applyFont="1" applyBorder="1" applyAlignment="1">
      <alignment horizontal="center" vertical="center" wrapText="1"/>
    </xf>
    <xf numFmtId="49" fontId="43" fillId="3" borderId="12" xfId="0" applyNumberFormat="1" applyFont="1" applyFill="1" applyBorder="1" applyAlignment="1">
      <alignment horizontal="center" vertical="center" wrapText="1"/>
    </xf>
    <xf numFmtId="49" fontId="43" fillId="3" borderId="6" xfId="0" applyNumberFormat="1"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0" fillId="3" borderId="6" xfId="0" applyFont="1" applyFill="1" applyBorder="1" applyAlignment="1">
      <alignment horizontal="center" vertical="center" wrapText="1"/>
    </xf>
    <xf numFmtId="2" fontId="56" fillId="0" borderId="0" xfId="0" applyNumberFormat="1" applyFont="1" applyBorder="1" applyAlignment="1">
      <alignment horizontal="center" vertical="center" wrapText="1"/>
    </xf>
    <xf numFmtId="0" fontId="20" fillId="0" borderId="0" xfId="0" applyFont="1" applyAlignment="1">
      <alignment horizontal="left" vertical="center"/>
    </xf>
    <xf numFmtId="0" fontId="45" fillId="0" borderId="12" xfId="0" applyFont="1" applyBorder="1" applyAlignment="1">
      <alignment horizontal="center" vertical="center" wrapText="1"/>
    </xf>
    <xf numFmtId="0" fontId="45" fillId="0" borderId="22" xfId="0" applyFont="1" applyBorder="1" applyAlignment="1">
      <alignment horizontal="center" vertical="center" wrapText="1"/>
    </xf>
    <xf numFmtId="0" fontId="45" fillId="0" borderId="6" xfId="0" applyFont="1" applyBorder="1" applyAlignment="1">
      <alignment horizontal="center" vertical="center" wrapText="1"/>
    </xf>
    <xf numFmtId="0" fontId="20" fillId="0" borderId="12" xfId="0" applyFont="1" applyBorder="1" applyAlignment="1">
      <alignment horizontal="left" vertical="center" wrapText="1"/>
    </xf>
    <xf numFmtId="0" fontId="20" fillId="0" borderId="22" xfId="0" applyFont="1" applyBorder="1" applyAlignment="1">
      <alignment horizontal="left" vertical="center" wrapText="1"/>
    </xf>
    <xf numFmtId="0" fontId="20" fillId="0" borderId="6" xfId="0" applyFont="1" applyBorder="1" applyAlignment="1">
      <alignment horizontal="left" vertical="center" wrapText="1"/>
    </xf>
    <xf numFmtId="0" fontId="20" fillId="0" borderId="22" xfId="0" applyFont="1" applyBorder="1" applyAlignment="1">
      <alignment horizontal="center" vertical="center" wrapText="1"/>
    </xf>
    <xf numFmtId="0" fontId="20" fillId="0" borderId="0" xfId="0" applyFont="1" applyFill="1" applyBorder="1" applyAlignment="1">
      <alignment horizontal="center" vertical="center" wrapText="1"/>
    </xf>
    <xf numFmtId="4" fontId="20" fillId="0" borderId="0" xfId="0" applyNumberFormat="1" applyFont="1" applyFill="1" applyBorder="1" applyAlignment="1">
      <alignment horizontal="center" vertical="center" wrapText="1"/>
    </xf>
    <xf numFmtId="0" fontId="31" fillId="0" borderId="0" xfId="5" applyFont="1" applyFill="1"/>
    <xf numFmtId="0" fontId="20" fillId="0" borderId="20" xfId="0" applyFont="1" applyFill="1" applyBorder="1" applyAlignment="1">
      <alignment horizontal="center"/>
    </xf>
    <xf numFmtId="0" fontId="31" fillId="0" borderId="1" xfId="5" applyFont="1" applyFill="1" applyBorder="1" applyAlignment="1">
      <alignment horizontal="center" vertical="center" wrapText="1"/>
    </xf>
    <xf numFmtId="4" fontId="20" fillId="4" borderId="1" xfId="0" applyNumberFormat="1" applyFont="1" applyFill="1" applyBorder="1" applyAlignment="1">
      <alignment horizontal="center" vertical="center" wrapText="1"/>
    </xf>
    <xf numFmtId="0" fontId="15" fillId="2" borderId="21" xfId="0" applyFont="1" applyFill="1" applyBorder="1"/>
    <xf numFmtId="4" fontId="20" fillId="5" borderId="1" xfId="0" applyNumberFormat="1" applyFont="1" applyFill="1" applyBorder="1" applyAlignment="1">
      <alignment horizontal="center" vertical="center" wrapText="1"/>
    </xf>
    <xf numFmtId="4" fontId="20" fillId="9" borderId="1" xfId="0" applyNumberFormat="1" applyFont="1" applyFill="1" applyBorder="1" applyAlignment="1">
      <alignment horizontal="center" vertical="center" wrapText="1"/>
    </xf>
    <xf numFmtId="4" fontId="20" fillId="0" borderId="9" xfId="0" applyNumberFormat="1" applyFont="1" applyFill="1" applyBorder="1" applyAlignment="1">
      <alignment horizontal="center" vertical="center" wrapText="1"/>
    </xf>
    <xf numFmtId="4" fontId="20" fillId="3" borderId="12" xfId="0" applyNumberFormat="1" applyFont="1" applyFill="1" applyBorder="1" applyAlignment="1">
      <alignment horizontal="center" vertical="center" wrapText="1"/>
    </xf>
    <xf numFmtId="4" fontId="20" fillId="3" borderId="1" xfId="0" applyNumberFormat="1" applyFont="1" applyFill="1" applyBorder="1" applyAlignment="1">
      <alignment horizontal="center" vertical="center" wrapText="1"/>
    </xf>
    <xf numFmtId="4" fontId="20" fillId="3" borderId="6" xfId="0" applyNumberFormat="1" applyFont="1" applyFill="1" applyBorder="1" applyAlignment="1">
      <alignment horizontal="center" vertical="center" wrapText="1"/>
    </xf>
    <xf numFmtId="4" fontId="20" fillId="0" borderId="12" xfId="0" applyNumberFormat="1" applyFont="1" applyBorder="1" applyAlignment="1">
      <alignment horizontal="center" vertical="center" wrapText="1"/>
    </xf>
    <xf numFmtId="4" fontId="20" fillId="0" borderId="1" xfId="0" applyNumberFormat="1" applyFont="1" applyBorder="1" applyAlignment="1">
      <alignment horizontal="center" vertical="center" wrapText="1"/>
    </xf>
    <xf numFmtId="4" fontId="20" fillId="0" borderId="6" xfId="0" applyNumberFormat="1" applyFont="1" applyBorder="1" applyAlignment="1">
      <alignment horizontal="center" vertical="center" wrapText="1"/>
    </xf>
    <xf numFmtId="4" fontId="20" fillId="0" borderId="1" xfId="0" applyNumberFormat="1" applyFont="1" applyBorder="1" applyAlignment="1">
      <alignment horizontal="center" vertical="center" wrapText="1"/>
    </xf>
    <xf numFmtId="4" fontId="20" fillId="0" borderId="9" xfId="0" applyNumberFormat="1" applyFont="1" applyBorder="1" applyAlignment="1">
      <alignment horizontal="center" vertical="center" wrapText="1"/>
    </xf>
    <xf numFmtId="4" fontId="20" fillId="0" borderId="6" xfId="0" applyNumberFormat="1" applyFont="1" applyBorder="1" applyAlignment="1">
      <alignment horizontal="center" vertical="center" wrapText="1"/>
    </xf>
    <xf numFmtId="4" fontId="20" fillId="0" borderId="4" xfId="0" applyNumberFormat="1" applyFont="1" applyBorder="1" applyAlignment="1">
      <alignment horizontal="center" vertical="center" wrapText="1"/>
    </xf>
    <xf numFmtId="4" fontId="20" fillId="0" borderId="9" xfId="0" applyNumberFormat="1" applyFont="1" applyBorder="1" applyAlignment="1">
      <alignment horizontal="center" vertical="center" wrapText="1"/>
    </xf>
    <xf numFmtId="4" fontId="20" fillId="3" borderId="9" xfId="0" applyNumberFormat="1" applyFont="1" applyFill="1" applyBorder="1" applyAlignment="1">
      <alignment horizontal="center" vertical="center" wrapText="1"/>
    </xf>
  </cellXfs>
  <cellStyles count="197">
    <cellStyle name="Excel Built-in Output" xfId="186"/>
    <cellStyle name="Гиперссылка" xfId="192" builtinId="8"/>
    <cellStyle name="Гиперссылка 2" xfId="191"/>
    <cellStyle name="Денежный 2" xfId="1"/>
    <cellStyle name="Обычный" xfId="0" builtinId="0"/>
    <cellStyle name="Обычный 10" xfId="2"/>
    <cellStyle name="Обычный 10 2" xfId="187"/>
    <cellStyle name="Обычный 10 3" xfId="50"/>
    <cellStyle name="Обычный 11" xfId="3"/>
    <cellStyle name="Обычный 12" xfId="4"/>
    <cellStyle name="Обычный 13" xfId="5"/>
    <cellStyle name="Обычный 14" xfId="42"/>
    <cellStyle name="Обычный 15" xfId="47"/>
    <cellStyle name="Обычный 16" xfId="51"/>
    <cellStyle name="Обычный 16 2" xfId="37"/>
    <cellStyle name="Обычный 16 2 2" xfId="190"/>
    <cellStyle name="Обычный 17" xfId="188"/>
    <cellStyle name="Обычный 2" xfId="6"/>
    <cellStyle name="Обычный 2 10" xfId="54"/>
    <cellStyle name="Обычный 2 10 2" xfId="55"/>
    <cellStyle name="Обычный 2 10 3" xfId="56"/>
    <cellStyle name="Обычный 2 11" xfId="53"/>
    <cellStyle name="Обычный 2 11 2" xfId="57"/>
    <cellStyle name="Обычный 2 11 2 2" xfId="58"/>
    <cellStyle name="Обычный 2 11 2 2 2" xfId="59"/>
    <cellStyle name="Обычный 2 11 2 2 3" xfId="60"/>
    <cellStyle name="Обычный 2 11 2 3" xfId="61"/>
    <cellStyle name="Обычный 2 11 3" xfId="62"/>
    <cellStyle name="Обычный 2 12" xfId="63"/>
    <cellStyle name="Обычный 2 12 2" xfId="64"/>
    <cellStyle name="Обычный 2 12 2 2" xfId="195"/>
    <cellStyle name="Обычный 2 12 3" xfId="65"/>
    <cellStyle name="Обычный 2 13" xfId="66"/>
    <cellStyle name="Обычный 2 13 2" xfId="67"/>
    <cellStyle name="Обычный 2 13 3" xfId="68"/>
    <cellStyle name="Обычный 2 13 4" xfId="69"/>
    <cellStyle name="Обычный 2 13 5" xfId="70"/>
    <cellStyle name="Обычный 2 13 6" xfId="71"/>
    <cellStyle name="Обычный 2 14" xfId="72"/>
    <cellStyle name="Обычный 2 15" xfId="73"/>
    <cellStyle name="Обычный 2 15 10" xfId="74"/>
    <cellStyle name="Обычный 2 15 11" xfId="75"/>
    <cellStyle name="Обычный 2 15 12" xfId="76"/>
    <cellStyle name="Обычный 2 15 13" xfId="77"/>
    <cellStyle name="Обычный 2 15 14" xfId="78"/>
    <cellStyle name="Обычный 2 15 2" xfId="79"/>
    <cellStyle name="Обычный 2 15 2 2" xfId="80"/>
    <cellStyle name="Обычный 2 15 2 3" xfId="81"/>
    <cellStyle name="Обычный 2 15 2 4" xfId="82"/>
    <cellStyle name="Обычный 2 15 3" xfId="83"/>
    <cellStyle name="Обычный 2 15 4" xfId="84"/>
    <cellStyle name="Обычный 2 15 5" xfId="85"/>
    <cellStyle name="Обычный 2 15 6" xfId="86"/>
    <cellStyle name="Обычный 2 15 7" xfId="87"/>
    <cellStyle name="Обычный 2 15 8" xfId="88"/>
    <cellStyle name="Обычный 2 15 9" xfId="89"/>
    <cellStyle name="Обычный 2 16" xfId="90"/>
    <cellStyle name="Обычный 2 16 2" xfId="91"/>
    <cellStyle name="Обычный 2 16 3" xfId="92"/>
    <cellStyle name="Обычный 2 17" xfId="93"/>
    <cellStyle name="Обычный 2 18" xfId="94"/>
    <cellStyle name="Обычный 2 2" xfId="7"/>
    <cellStyle name="Обычный 2 2 2" xfId="8"/>
    <cellStyle name="Обычный 2 2 2 2" xfId="96"/>
    <cellStyle name="Обычный 2 2 2 3" xfId="95"/>
    <cellStyle name="Обычный 2 3" xfId="32"/>
    <cellStyle name="Обычный 2 3 10" xfId="98"/>
    <cellStyle name="Обычный 2 3 10 2" xfId="99"/>
    <cellStyle name="Обычный 2 3 10 3" xfId="100"/>
    <cellStyle name="Обычный 2 3 10 4" xfId="101"/>
    <cellStyle name="Обычный 2 3 10 5" xfId="102"/>
    <cellStyle name="Обычный 2 3 11" xfId="103"/>
    <cellStyle name="Обычный 2 3 12" xfId="104"/>
    <cellStyle name="Обычный 2 3 12 2" xfId="105"/>
    <cellStyle name="Обычный 2 3 12 2 2" xfId="106"/>
    <cellStyle name="Обычный 2 3 12 3" xfId="107"/>
    <cellStyle name="Обычный 2 3 12 4" xfId="108"/>
    <cellStyle name="Обычный 2 3 13" xfId="109"/>
    <cellStyle name="Обычный 2 3 13 2" xfId="110"/>
    <cellStyle name="Обычный 2 3 13 3" xfId="111"/>
    <cellStyle name="Обычный 2 3 14" xfId="112"/>
    <cellStyle name="Обычный 2 3 14 2" xfId="113"/>
    <cellStyle name="Обычный 2 3 14 2 2" xfId="114"/>
    <cellStyle name="Обычный 2 3 15" xfId="97"/>
    <cellStyle name="Обычный 2 3 2" xfId="39"/>
    <cellStyle name="Обычный 2 3 2 10" xfId="115"/>
    <cellStyle name="Обычный 2 3 2 11" xfId="194"/>
    <cellStyle name="Обычный 2 3 2 2" xfId="116"/>
    <cellStyle name="Обычный 2 3 2 2 2" xfId="117"/>
    <cellStyle name="Обычный 2 3 2 2 3" xfId="118"/>
    <cellStyle name="Обычный 2 3 2 3" xfId="119"/>
    <cellStyle name="Обычный 2 3 2 4" xfId="120"/>
    <cellStyle name="Обычный 2 3 2 5" xfId="121"/>
    <cellStyle name="Обычный 2 3 2 6" xfId="122"/>
    <cellStyle name="Обычный 2 3 2 7" xfId="123"/>
    <cellStyle name="Обычный 2 3 2 8" xfId="124"/>
    <cellStyle name="Обычный 2 3 2 9" xfId="125"/>
    <cellStyle name="Обычный 2 3 3" xfId="126"/>
    <cellStyle name="Обычный 2 3 3 2" xfId="127"/>
    <cellStyle name="Обычный 2 3 3 3" xfId="128"/>
    <cellStyle name="Обычный 2 3 3 4" xfId="129"/>
    <cellStyle name="Обычный 2 3 4" xfId="130"/>
    <cellStyle name="Обычный 2 3 4 2" xfId="131"/>
    <cellStyle name="Обычный 2 3 4 2 2" xfId="132"/>
    <cellStyle name="Обычный 2 3 4 2 3" xfId="133"/>
    <cellStyle name="Обычный 2 3 4 2 4" xfId="134"/>
    <cellStyle name="Обычный 2 3 4 2 5" xfId="135"/>
    <cellStyle name="Обычный 2 3 4 3" xfId="136"/>
    <cellStyle name="Обычный 2 3 5" xfId="137"/>
    <cellStyle name="Обычный 2 3 5 2" xfId="138"/>
    <cellStyle name="Обычный 2 3 5 3" xfId="139"/>
    <cellStyle name="Обычный 2 3 5 4" xfId="140"/>
    <cellStyle name="Обычный 2 3 5 5" xfId="141"/>
    <cellStyle name="Обычный 2 3 5 6" xfId="142"/>
    <cellStyle name="Обычный 2 3 5 7" xfId="143"/>
    <cellStyle name="Обычный 2 3 5 8" xfId="144"/>
    <cellStyle name="Обычный 2 3 6" xfId="145"/>
    <cellStyle name="Обычный 2 3 7" xfId="146"/>
    <cellStyle name="Обычный 2 3 7 2" xfId="147"/>
    <cellStyle name="Обычный 2 3 7 3" xfId="148"/>
    <cellStyle name="Обычный 2 3 8" xfId="149"/>
    <cellStyle name="Обычный 2 3 9" xfId="150"/>
    <cellStyle name="Обычный 2 4" xfId="40"/>
    <cellStyle name="Обычный 2 4 2" xfId="152"/>
    <cellStyle name="Обычный 2 4 3" xfId="45"/>
    <cellStyle name="Обычный 2 4 3 2" xfId="154"/>
    <cellStyle name="Обычный 2 4 3 3" xfId="155"/>
    <cellStyle name="Обычный 2 4 3 4" xfId="153"/>
    <cellStyle name="Обычный 2 4 4" xfId="156"/>
    <cellStyle name="Обычный 2 4 5" xfId="151"/>
    <cellStyle name="Обычный 2 5" xfId="41"/>
    <cellStyle name="Обычный 2 5 2" xfId="157"/>
    <cellStyle name="Обычный 2 5 9" xfId="158"/>
    <cellStyle name="Обычный 2 6" xfId="159"/>
    <cellStyle name="Обычный 2 6 2" xfId="160"/>
    <cellStyle name="Обычный 2 6 3" xfId="161"/>
    <cellStyle name="Обычный 2 6 3 2" xfId="162"/>
    <cellStyle name="Обычный 2 7" xfId="38"/>
    <cellStyle name="Обычный 2 7 2" xfId="163"/>
    <cellStyle name="Обычный 2 8" xfId="164"/>
    <cellStyle name="Обычный 2 9" xfId="165"/>
    <cellStyle name="Обычный 3" xfId="9"/>
    <cellStyle name="Обычный 3 2" xfId="34"/>
    <cellStyle name="Обычный 3 2 2" xfId="10"/>
    <cellStyle name="Обычный 3 2 2 2" xfId="168"/>
    <cellStyle name="Обычный 3 2 3" xfId="167"/>
    <cellStyle name="Обычный 3 3" xfId="43"/>
    <cellStyle name="Обычный 3 4" xfId="166"/>
    <cellStyle name="Обычный 4" xfId="11"/>
    <cellStyle name="Обычный 5" xfId="12"/>
    <cellStyle name="Обычный 5 2 3" xfId="13"/>
    <cellStyle name="Обычный 5 2 3 11 2" xfId="169"/>
    <cellStyle name="Обычный 5 2 3 2" xfId="33"/>
    <cellStyle name="Обычный 5 2 3 2 2" xfId="171"/>
    <cellStyle name="Обычный 5 2 3 2 3" xfId="172"/>
    <cellStyle name="Обычный 5 2 3 2 4" xfId="173"/>
    <cellStyle name="Обычный 5 2 3 2 5" xfId="174"/>
    <cellStyle name="Обычный 5 2 3 2 6" xfId="175"/>
    <cellStyle name="Обычный 5 2 3 2 7" xfId="170"/>
    <cellStyle name="Обычный 5 2 3 3" xfId="176"/>
    <cellStyle name="Обычный 5 2 3 4" xfId="177"/>
    <cellStyle name="Обычный 5 2 3 4 2" xfId="178"/>
    <cellStyle name="Обычный 5 2 3 5" xfId="179"/>
    <cellStyle name="Обычный 5 2 3 6" xfId="180"/>
    <cellStyle name="Обычный 5 2 3 7" xfId="181"/>
    <cellStyle name="Обычный 5 2 3 7 2" xfId="182"/>
    <cellStyle name="Обычный 5 2 3 9" xfId="183"/>
    <cellStyle name="Обычный 6" xfId="14"/>
    <cellStyle name="Обычный 6 2 2" xfId="15"/>
    <cellStyle name="Обычный 7" xfId="16"/>
    <cellStyle name="Обычный 7 2" xfId="17"/>
    <cellStyle name="Обычный 7 2 2" xfId="18"/>
    <cellStyle name="Обычный 8" xfId="19"/>
    <cellStyle name="Обычный 8 2" xfId="20"/>
    <cellStyle name="Обычный 8 3" xfId="189"/>
    <cellStyle name="Обычный 9" xfId="21"/>
    <cellStyle name="Процентный 3" xfId="22"/>
    <cellStyle name="Процентный 4" xfId="23"/>
    <cellStyle name="Финансовый" xfId="24" builtinId="3"/>
    <cellStyle name="Финансовый 10" xfId="48"/>
    <cellStyle name="Финансовый 11" xfId="52"/>
    <cellStyle name="Финансовый 14" xfId="193"/>
    <cellStyle name="Финансовый 2" xfId="25"/>
    <cellStyle name="Финансовый 2 2" xfId="26"/>
    <cellStyle name="Финансовый 2 3" xfId="184"/>
    <cellStyle name="Финансовый 3" xfId="27"/>
    <cellStyle name="Финансовый 3 2" xfId="36"/>
    <cellStyle name="Финансовый 3 2 2" xfId="185"/>
    <cellStyle name="Финансовый 3 2 3" xfId="46"/>
    <cellStyle name="Финансовый 3 2 3 4" xfId="196"/>
    <cellStyle name="Финансовый 3 3" xfId="49"/>
    <cellStyle name="Финансовый 4" xfId="28"/>
    <cellStyle name="Финансовый 5" xfId="29"/>
    <cellStyle name="Финансовый 6" xfId="35"/>
    <cellStyle name="Финансовый 7" xfId="30"/>
    <cellStyle name="Финансовый 8" xfId="31"/>
    <cellStyle name="Финансовый 9" xfId="44"/>
  </cellStyles>
  <dxfs count="0"/>
  <tableStyles count="0" defaultTableStyle="TableStyleMedium2" defaultPivotStyle="PivotStyleLight16"/>
  <colors>
    <mruColors>
      <color rgb="FFE9F0DA"/>
      <color rgb="FFFAB4F0"/>
      <color rgb="FF4BE636"/>
      <color rgb="FFFFCCFF"/>
      <color rgb="FF66FF99"/>
      <color rgb="FF89EB95"/>
      <color rgb="FF9E4BDD"/>
      <color rgb="FFFF66FF"/>
      <color rgb="FFFF99FF"/>
      <color rgb="FF74DC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10" Type="http://schemas.openxmlformats.org/officeDocument/2006/relationships/externalLink" Target="externalLinks/externalLink7.xml"/><Relationship Id="rId19"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cnts4\userland\&#1041;&#1072;&#1083;&#1072;&#1085;&#1089;\An(EsMon)\SC_W\&#1055;&#1088;&#1086;&#1075;&#1085;&#1086;&#1079;\&#1055;&#1088;&#1086;&#1075;05_00(27.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1050;&#1091;&#1088;&#1072;&#1085;&#1086;&#1074;\Pr(2000)Tabl\9&#1072;&#1087;&#1088;2003\V&#1094;&#1077;&#1083;2.1_2002.1.04.0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cnts4\userland\SC_W\&#1055;&#1088;&#1086;&#1075;&#1085;&#1086;&#1079;\&#1055;&#1088;&#1086;&#1075;05_00(27.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1061;&#1072;&#1085;&#1086;&#1074;&#1072;\&#1043;&#1088;(27.07.00)5&#106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1056;&#1072;&#1073;&#1086;&#1090;&#1072;/&#1087;&#1072;&#1082;&#1077;&#1090;&#1099;%20&#1060;&#1061;&#1044;%20,&#1087;.&#1075;%20&#1080;%20&#1087;.&#1079;,%20&#1086;&#1090;&#1095;&#1077;&#1090;&#1099;%20&#1087;&#1086;%20&#1082;&#1086;&#1085;&#1090;&#1088;&#1072;&#1082;&#1090;&#1072;&#1084;%20&#1080;%20&#1041;&#1091;&#1079;&#1075;&#1086;&#1074;/&#1060;&#1061;&#1044;%202022/&#1055;&#1086;&#1082;&#1072;&#1079;&#1072;&#1090;&#1077;&#1083;&#1080;%20&#1074;&#1099;&#1087;&#1083;&#1072;&#1090;%20&#1085;&#1072;%20&#1079;&#1072;&#1082;&#1091;&#1087;&#1082;&#1091;%20&#1090;&#1086;&#1074;&#1072;&#1088;&#1086;&#1074;,&#1088;&#1072;&#1073;&#1086;&#1090;,%20&#1091;&#1089;&#1083;&#1091;&#1075;%20&#1091;&#1095;&#1088;&#1077;&#1078;&#1076;&#1077;&#1085;&#1080;&#1103;%20&#1085;&#1072;%202022-2024%20&#1075;&#1075;.%20&#1085;&#1072;%2011.01.20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cnts4\userland\&#1041;&#1072;&#1083;&#1072;&#1085;&#1089;\An(EsMon)\7.02.01\SC_W\&#1055;&#1088;&#1086;&#1075;&#1085;&#1086;&#1079;\&#1055;&#1088;&#1086;&#1075;05_00(27.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cnts4\userland\&#1041;&#1072;&#1083;&#1072;&#1085;&#1089;\An(EsMon)\7.02.01\&#1061;&#1072;&#1085;&#1086;&#1074;&#1072;\&#1043;&#1088;(27.07.00)5&#106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cnts4\userland\&#1041;&#1072;&#1083;&#1072;&#1085;&#1089;\An(EsMon)\&#1061;&#1072;&#1085;&#1086;&#1074;&#1072;\&#1043;&#1088;(27.07.00)5&#106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7.02.01\&#1061;&#1072;&#1085;&#1086;&#1074;&#1072;\&#1043;&#1088;(27.07.00)5&#106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7.02.01\SC_W\&#1055;&#1088;&#1086;&#1075;&#1085;&#1086;&#1079;\&#1055;&#1088;&#1086;&#1075;05_00(27.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SC_W\&#1055;&#1088;&#1086;&#1075;&#1085;&#1086;&#1079;\&#1055;&#1088;&#1086;&#1075;05_00(27.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cnts4\userland\&#1061;&#1072;&#1085;&#1086;&#1074;&#1072;\&#1043;&#1088;(27.07.00)5&#106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cnts4\userland\&#1041;&#1072;&#1083;&#1072;&#1085;&#1089;\An(EsMon)\7.02.01\V&#1045;&#1052;_2001.5.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ПРОГНОЗ_1"/>
    </sheetNames>
    <sheetDataSet>
      <sheetData sheetId="0"/>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Инф99"/>
      <sheetName val="2002(v2)"/>
      <sheetName val="2004(v2) "/>
      <sheetName val="Печ"/>
      <sheetName val="2002(v1) "/>
      <sheetName val="2004(v1)  "/>
      <sheetName val="2002-03(v2) "/>
      <sheetName val="2002-03(v1)  "/>
      <sheetName val="I"/>
      <sheetName val="динамика цвет мет "/>
      <sheetName val="o"/>
      <sheetName val="Январь"/>
      <sheetName val="2002_v2_"/>
      <sheetName val="июнь9"/>
      <sheetName val="Кл предприятий"/>
      <sheetName val="Сдача "/>
      <sheetName val="Д_коммерческий"/>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ПРОГНОЗ_1"/>
    </sheetNames>
    <sheetDataSet>
      <sheetData sheetId="0"/>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 val="ПРОГНОЗ_1"/>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Бюджет 2022-2024"/>
      <sheetName val="Бюджет 2022-2024 (ОТИЗ)"/>
      <sheetName val="Титул ПФХД"/>
      <sheetName val="ПФХД"/>
      <sheetName val="Закупка ТРУ"/>
      <sheetName val="СГОЗ 2023-2024"/>
      <sheetName val="Раб.таблица 2022"/>
      <sheetName val="Счета"/>
      <sheetName val="Школы"/>
      <sheetName val="Сессия 0210075640 МЗ КБ"/>
      <sheetName val="Сессия 0210074090 МЗ КБ"/>
      <sheetName val="Сессия 021021210 МЗ "/>
      <sheetName val="Металоискаели"/>
      <sheetName val="225 сод.имущ. (927,941)"/>
      <sheetName val="225 сод.имущ. (942)"/>
      <sheetName val="225 сод.имущ.(947)+ КБ(942,947)"/>
      <sheetName val="223. ТКО"/>
      <sheetName val="212.226 командир.расходы."/>
      <sheetName val="221.925 связь"/>
      <sheetName val="223 коммунальные услуги"/>
      <sheetName val="226.953 охрана"/>
      <sheetName val="226.954 прочие услуги"/>
      <sheetName val="349.963 КММ"/>
      <sheetName val="226.995 медосмотры"/>
      <sheetName val="310.971 осн.средства"/>
      <sheetName val="982 медикаменты "/>
      <sheetName val="345.985 мягкий инвентарь"/>
      <sheetName val="346.981; 344.986"/>
      <sheetName val="Питание"/>
      <sheetName val="платные"/>
      <sheetName val="ТОШ"/>
      <sheetName val="ГОЛ"/>
      <sheetName val="Лист1"/>
      <sheetName val="Лист2"/>
    </sheetNames>
    <sheetDataSet>
      <sheetData sheetId="0"/>
      <sheetData sheetId="1"/>
      <sheetData sheetId="2">
        <row r="22">
          <cell r="A22" t="str">
            <v>Муниципальное бюджетное общеобразовательное учрежедние "Гимназия № 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РОГНОЗ_1"/>
    </sheetNames>
    <sheetDataSet>
      <sheetData sheetId="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ПРОГНОЗ_1"/>
      <sheetName val="Гр5(о)"/>
    </sheetNames>
    <sheetDataSet>
      <sheetData sheetId="0"/>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ПРОГНОЗ_1"/>
    </sheetNames>
    <sheetDataSet>
      <sheetData sheetId="0"/>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Инф99"/>
      <sheetName val="2002(v1)"/>
      <sheetName val="2002(v2)"/>
      <sheetName val="I"/>
      <sheetName val="Печv1"/>
      <sheetName val="Печv2 "/>
      <sheetName val="ПечМОНv1"/>
      <sheetName val="2002_v1_"/>
    </sheetNames>
    <sheetDataSet>
      <sheetData sheetId="0"/>
      <sheetData sheetId="1"/>
      <sheetData sheetId="2" refreshError="1"/>
      <sheetData sheetId="3" refreshError="1"/>
      <sheetData sheetId="4" refreshError="1"/>
      <sheetData sheetId="5" refreshError="1"/>
      <sheetData sheetId="6" refreshError="1"/>
      <sheetData sheetId="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3:F24"/>
  <sheetViews>
    <sheetView view="pageBreakPreview" topLeftCell="A10" zoomScaleNormal="100" zoomScaleSheetLayoutView="100" workbookViewId="0">
      <selection activeCell="D28" sqref="D28"/>
    </sheetView>
  </sheetViews>
  <sheetFormatPr defaultColWidth="9.140625" defaultRowHeight="15"/>
  <cols>
    <col min="1" max="1" width="34" style="13" customWidth="1"/>
    <col min="2" max="2" width="9.140625" style="13"/>
    <col min="3" max="3" width="5.85546875" style="13" customWidth="1"/>
    <col min="4" max="4" width="10.85546875" style="13" customWidth="1"/>
    <col min="5" max="5" width="9.140625" style="13" customWidth="1"/>
    <col min="6" max="6" width="19.140625" style="13" customWidth="1"/>
    <col min="7" max="16384" width="9.140625" style="13"/>
  </cols>
  <sheetData>
    <row r="3" spans="1:6" ht="15" customHeight="1">
      <c r="A3" s="12"/>
      <c r="B3" s="217" t="s">
        <v>13</v>
      </c>
      <c r="C3" s="217"/>
      <c r="D3" s="217"/>
      <c r="E3" s="217"/>
      <c r="F3" s="217"/>
    </row>
    <row r="4" spans="1:6" s="292" customFormat="1">
      <c r="A4" s="207"/>
      <c r="B4" s="218" t="s">
        <v>230</v>
      </c>
      <c r="C4" s="218"/>
      <c r="D4" s="218"/>
      <c r="E4" s="218"/>
      <c r="F4" s="218"/>
    </row>
    <row r="5" spans="1:6" s="292" customFormat="1" ht="30" customHeight="1">
      <c r="A5" s="207"/>
      <c r="B5" s="222" t="s">
        <v>14</v>
      </c>
      <c r="C5" s="222"/>
      <c r="D5" s="222"/>
      <c r="E5" s="222"/>
      <c r="F5" s="222"/>
    </row>
    <row r="6" spans="1:6" s="292" customFormat="1">
      <c r="A6" s="207"/>
      <c r="B6" s="218" t="s">
        <v>12</v>
      </c>
      <c r="C6" s="218"/>
      <c r="D6" s="218"/>
      <c r="E6" s="218"/>
      <c r="F6" s="218"/>
    </row>
    <row r="7" spans="1:6" s="292" customFormat="1" ht="15.6" customHeight="1">
      <c r="A7" s="207"/>
      <c r="B7" s="219"/>
      <c r="C7" s="219"/>
      <c r="D7" s="220"/>
      <c r="E7" s="293" t="s">
        <v>245</v>
      </c>
      <c r="F7" s="293"/>
    </row>
    <row r="8" spans="1:6" ht="25.9" customHeight="1">
      <c r="A8" s="12"/>
      <c r="B8" s="222" t="s">
        <v>15</v>
      </c>
      <c r="C8" s="222"/>
      <c r="D8" s="221"/>
      <c r="E8" s="222" t="s">
        <v>16</v>
      </c>
      <c r="F8" s="222"/>
    </row>
    <row r="9" spans="1:6">
      <c r="A9" s="12"/>
      <c r="B9" s="12"/>
      <c r="C9" s="12"/>
      <c r="D9" s="223"/>
      <c r="E9" s="223"/>
      <c r="F9" s="223"/>
    </row>
    <row r="10" spans="1:6" ht="15" customHeight="1">
      <c r="A10" s="12"/>
      <c r="B10" s="12"/>
      <c r="C10" s="12"/>
      <c r="D10" s="224" t="s">
        <v>246</v>
      </c>
      <c r="E10" s="224"/>
      <c r="F10" s="224"/>
    </row>
    <row r="11" spans="1:6">
      <c r="A11" s="12"/>
      <c r="B11" s="223"/>
      <c r="C11" s="223"/>
      <c r="D11" s="223"/>
      <c r="E11" s="223"/>
      <c r="F11" s="223"/>
    </row>
    <row r="12" spans="1:6">
      <c r="A12" s="225" t="s">
        <v>17</v>
      </c>
      <c r="B12" s="225"/>
      <c r="C12" s="225"/>
      <c r="D12" s="225"/>
      <c r="E12" s="225"/>
      <c r="F12" s="225"/>
    </row>
    <row r="13" spans="1:6" ht="15" customHeight="1">
      <c r="A13" s="225" t="s">
        <v>228</v>
      </c>
      <c r="B13" s="225"/>
      <c r="C13" s="225"/>
      <c r="D13" s="225"/>
      <c r="E13" s="225"/>
      <c r="F13" s="225"/>
    </row>
    <row r="14" spans="1:6" ht="15" customHeight="1">
      <c r="A14" s="216" t="s">
        <v>229</v>
      </c>
      <c r="B14" s="216"/>
      <c r="C14" s="216"/>
      <c r="D14" s="216"/>
      <c r="E14" s="216"/>
      <c r="F14" s="216"/>
    </row>
    <row r="15" spans="1:6" ht="15.75" customHeight="1">
      <c r="A15" s="14" t="s">
        <v>18</v>
      </c>
      <c r="B15" s="226" t="str">
        <f>D10</f>
        <v>"19" января 2022 г.</v>
      </c>
      <c r="C15" s="226"/>
      <c r="D15" s="226"/>
      <c r="E15" s="15"/>
      <c r="F15" s="15"/>
    </row>
    <row r="16" spans="1:6" ht="16.899999999999999" customHeight="1">
      <c r="A16" s="227"/>
      <c r="B16" s="227"/>
      <c r="F16" s="16" t="s">
        <v>19</v>
      </c>
    </row>
    <row r="17" spans="1:6" ht="32.25" customHeight="1">
      <c r="A17" s="223"/>
      <c r="B17" s="223"/>
      <c r="E17" s="17" t="s">
        <v>20</v>
      </c>
      <c r="F17" s="18" t="str">
        <f>D10</f>
        <v>"19" января 2022 г.</v>
      </c>
    </row>
    <row r="18" spans="1:6" ht="17.25" customHeight="1">
      <c r="A18" s="223" t="s">
        <v>21</v>
      </c>
      <c r="B18" s="223"/>
      <c r="E18" s="17" t="s">
        <v>22</v>
      </c>
      <c r="F18" s="19" t="s">
        <v>253</v>
      </c>
    </row>
    <row r="19" spans="1:6" ht="63.75" customHeight="1">
      <c r="A19" s="228" t="s">
        <v>247</v>
      </c>
      <c r="B19" s="228"/>
      <c r="E19" s="17" t="s">
        <v>23</v>
      </c>
      <c r="F19" s="19" t="s">
        <v>2</v>
      </c>
    </row>
    <row r="20" spans="1:6" ht="40.15" customHeight="1">
      <c r="A20" s="12"/>
      <c r="B20" s="12"/>
      <c r="E20" s="17" t="s">
        <v>22</v>
      </c>
      <c r="F20" s="16" t="s">
        <v>252</v>
      </c>
    </row>
    <row r="21" spans="1:6" ht="22.5" customHeight="1">
      <c r="A21" s="180" t="s">
        <v>227</v>
      </c>
      <c r="B21" s="12"/>
      <c r="E21" s="17" t="s">
        <v>24</v>
      </c>
      <c r="F21" s="294">
        <v>2457031587</v>
      </c>
    </row>
    <row r="22" spans="1:6" ht="45.6" customHeight="1">
      <c r="A22" s="181" t="s">
        <v>244</v>
      </c>
      <c r="B22" s="182"/>
      <c r="E22" s="17" t="s">
        <v>25</v>
      </c>
      <c r="F22" s="294">
        <v>245701001</v>
      </c>
    </row>
    <row r="23" spans="1:6" ht="21.75" customHeight="1">
      <c r="A23" s="223" t="s">
        <v>26</v>
      </c>
      <c r="B23" s="223"/>
      <c r="E23" s="17" t="s">
        <v>27</v>
      </c>
      <c r="F23" s="19" t="s">
        <v>28</v>
      </c>
    </row>
    <row r="24" spans="1:6" ht="16.899999999999999" customHeight="1"/>
  </sheetData>
  <mergeCells count="21">
    <mergeCell ref="B15:D15"/>
    <mergeCell ref="A16:B16"/>
    <mergeCell ref="A17:B17"/>
    <mergeCell ref="A18:B18"/>
    <mergeCell ref="A23:B23"/>
    <mergeCell ref="A19:B19"/>
    <mergeCell ref="A14:F14"/>
    <mergeCell ref="B3:F3"/>
    <mergeCell ref="B4:F4"/>
    <mergeCell ref="B5:F5"/>
    <mergeCell ref="B6:F6"/>
    <mergeCell ref="B7:C7"/>
    <mergeCell ref="D7:D8"/>
    <mergeCell ref="E7:F7"/>
    <mergeCell ref="B8:C8"/>
    <mergeCell ref="E8:F8"/>
    <mergeCell ref="D9:F9"/>
    <mergeCell ref="D10:F10"/>
    <mergeCell ref="B11:F11"/>
    <mergeCell ref="A12:F12"/>
    <mergeCell ref="A13:F13"/>
  </mergeCells>
  <pageMargins left="0.98425196850393704" right="0.59055118110236227" top="0.59055118110236227" bottom="0.59055118110236227" header="0" footer="0"/>
  <pageSetup paperSize="9" scale="98" orientation="portrait" r:id="rId1"/>
</worksheet>
</file>

<file path=xl/worksheets/sheet2.xml><?xml version="1.0" encoding="utf-8"?>
<worksheet xmlns="http://schemas.openxmlformats.org/spreadsheetml/2006/main" xmlns:r="http://schemas.openxmlformats.org/officeDocument/2006/relationships">
  <sheetPr>
    <tabColor theme="7" tint="0.59999389629810485"/>
    <pageSetUpPr fitToPage="1"/>
  </sheetPr>
  <dimension ref="A1:AC128"/>
  <sheetViews>
    <sheetView view="pageBreakPreview" topLeftCell="A2" zoomScale="70" zoomScaleNormal="100" zoomScaleSheetLayoutView="70" workbookViewId="0">
      <pane xSplit="3" ySplit="9" topLeftCell="G41" activePane="bottomRight" state="frozen"/>
      <selection activeCell="A2" sqref="A2"/>
      <selection pane="topRight" activeCell="D2" sqref="D2"/>
      <selection pane="bottomLeft" activeCell="A11" sqref="A11"/>
      <selection pane="bottomRight" activeCell="Q11" sqref="Q11:Q79"/>
    </sheetView>
  </sheetViews>
  <sheetFormatPr defaultColWidth="9.140625" defaultRowHeight="15"/>
  <cols>
    <col min="1" max="1" width="50.85546875" style="22" customWidth="1"/>
    <col min="2" max="2" width="9.140625" style="22"/>
    <col min="3" max="3" width="14.7109375" style="22" customWidth="1"/>
    <col min="4" max="4" width="18.140625" style="22" customWidth="1"/>
    <col min="5" max="5" width="21" style="22" customWidth="1"/>
    <col min="6" max="6" width="18.140625" style="22" customWidth="1"/>
    <col min="7" max="7" width="18" style="22" customWidth="1"/>
    <col min="8" max="8" width="20.28515625" style="22" customWidth="1"/>
    <col min="9" max="9" width="18" style="22" customWidth="1"/>
    <col min="10" max="10" width="19.28515625" style="22" customWidth="1"/>
    <col min="11" max="11" width="20.7109375" style="22" customWidth="1"/>
    <col min="12" max="12" width="18.28515625" style="22" customWidth="1"/>
    <col min="13" max="13" width="13" style="21" customWidth="1"/>
    <col min="14" max="17" width="18" style="21" customWidth="1"/>
    <col min="18" max="18" width="104.28515625" style="22" customWidth="1"/>
    <col min="19" max="19" width="18.85546875" style="21" customWidth="1"/>
    <col min="20" max="20" width="17.7109375" style="22" customWidth="1"/>
    <col min="21" max="21" width="16.28515625" style="22" customWidth="1"/>
    <col min="22" max="22" width="15.28515625" style="22" customWidth="1"/>
    <col min="23" max="23" width="15.42578125" style="22" customWidth="1"/>
    <col min="24" max="24" width="15.7109375" style="22" customWidth="1"/>
    <col min="25" max="25" width="16" style="22" customWidth="1"/>
    <col min="26" max="28" width="18.28515625" style="22" customWidth="1"/>
    <col min="29" max="29" width="18.42578125" style="22" customWidth="1"/>
    <col min="30" max="30" width="11.5703125" style="22" customWidth="1"/>
    <col min="31" max="16384" width="9.140625" style="22"/>
  </cols>
  <sheetData>
    <row r="1" spans="1:26" ht="15.75" hidden="1" thickBot="1">
      <c r="A1" s="20"/>
      <c r="B1" s="20"/>
      <c r="C1" s="20"/>
      <c r="D1" s="20"/>
      <c r="E1" s="20"/>
      <c r="F1" s="20"/>
      <c r="G1" s="20"/>
      <c r="H1" s="20"/>
      <c r="I1" s="20"/>
      <c r="J1" s="20"/>
      <c r="K1" s="20"/>
      <c r="L1" s="20"/>
    </row>
    <row r="2" spans="1:26" ht="16.5">
      <c r="A2" s="230" t="s">
        <v>29</v>
      </c>
      <c r="B2" s="230"/>
      <c r="C2" s="230"/>
      <c r="D2" s="230"/>
      <c r="E2" s="230"/>
      <c r="F2" s="230"/>
      <c r="G2" s="230"/>
      <c r="H2" s="230"/>
      <c r="I2" s="230"/>
      <c r="J2" s="230"/>
      <c r="K2" s="230"/>
      <c r="L2" s="230"/>
      <c r="M2" s="230"/>
      <c r="N2" s="230"/>
      <c r="O2" s="209"/>
      <c r="P2" s="209"/>
      <c r="Q2" s="209"/>
      <c r="S2" s="241" t="s">
        <v>232</v>
      </c>
      <c r="T2" s="237"/>
      <c r="U2" s="237"/>
      <c r="V2" s="237" t="s">
        <v>86</v>
      </c>
      <c r="W2" s="237"/>
      <c r="X2" s="238"/>
    </row>
    <row r="3" spans="1:26" ht="18.75">
      <c r="A3" s="231" t="s">
        <v>248</v>
      </c>
      <c r="B3" s="231"/>
      <c r="C3" s="231"/>
      <c r="D3" s="231"/>
      <c r="E3" s="231"/>
      <c r="F3" s="231"/>
      <c r="G3" s="231"/>
      <c r="H3" s="231"/>
      <c r="I3" s="231"/>
      <c r="J3" s="231"/>
      <c r="K3" s="231"/>
      <c r="L3" s="231"/>
      <c r="M3" s="231"/>
      <c r="N3" s="231"/>
      <c r="O3" s="210"/>
      <c r="P3" s="210"/>
      <c r="Q3" s="210"/>
      <c r="S3" s="185">
        <v>2022</v>
      </c>
      <c r="T3" s="87">
        <v>2023</v>
      </c>
      <c r="U3" s="87">
        <v>2024</v>
      </c>
      <c r="V3" s="186">
        <v>2022</v>
      </c>
      <c r="W3" s="87">
        <v>2023</v>
      </c>
      <c r="X3" s="187">
        <v>2024</v>
      </c>
    </row>
    <row r="4" spans="1:26" ht="18.75">
      <c r="A4" s="232" t="str">
        <f>'Титул ПФХД'!A22</f>
        <v>муниципальное бюджетное общеобразовательное учреждение "Гимназия № 5"</v>
      </c>
      <c r="B4" s="232"/>
      <c r="C4" s="232"/>
      <c r="D4" s="232"/>
      <c r="E4" s="232"/>
      <c r="F4" s="232"/>
      <c r="G4" s="232"/>
      <c r="H4" s="232"/>
      <c r="I4" s="232"/>
      <c r="J4" s="232"/>
      <c r="K4" s="232"/>
      <c r="L4" s="232"/>
      <c r="M4" s="232"/>
      <c r="N4" s="232"/>
      <c r="O4" s="211"/>
      <c r="P4" s="211"/>
      <c r="Q4" s="211"/>
      <c r="R4" s="188" t="s">
        <v>233</v>
      </c>
      <c r="S4" s="189">
        <v>229222400</v>
      </c>
      <c r="T4" s="190">
        <v>217689100</v>
      </c>
      <c r="U4" s="190">
        <v>214199800</v>
      </c>
      <c r="V4" s="190">
        <f>S4-D19</f>
        <v>-6657800</v>
      </c>
      <c r="W4" s="190">
        <f>T4-G19</f>
        <v>0</v>
      </c>
      <c r="X4" s="191">
        <f>U4-J19</f>
        <v>0</v>
      </c>
    </row>
    <row r="5" spans="1:26">
      <c r="B5" s="23"/>
      <c r="C5" s="23"/>
      <c r="D5" s="21"/>
      <c r="E5" s="21"/>
      <c r="F5" s="21"/>
      <c r="G5" s="21"/>
      <c r="H5" s="21"/>
      <c r="I5" s="21"/>
      <c r="J5" s="21"/>
      <c r="K5" s="21"/>
      <c r="L5" s="21"/>
      <c r="R5" s="188" t="s">
        <v>234</v>
      </c>
      <c r="S5" s="189">
        <v>21066951.34</v>
      </c>
      <c r="T5" s="190">
        <v>20650191.059999999</v>
      </c>
      <c r="U5" s="190">
        <v>13612501.9</v>
      </c>
      <c r="V5" s="190">
        <f>S5-E13</f>
        <v>0</v>
      </c>
      <c r="W5" s="190">
        <f>T5-H13</f>
        <v>-2.6168040931224823E-3</v>
      </c>
      <c r="X5" s="191">
        <f>U5-K13</f>
        <v>-2.634979784488678E-3</v>
      </c>
    </row>
    <row r="6" spans="1:26">
      <c r="A6" s="233" t="s">
        <v>1</v>
      </c>
      <c r="B6" s="233" t="s">
        <v>30</v>
      </c>
      <c r="C6" s="234" t="s">
        <v>31</v>
      </c>
      <c r="D6" s="233" t="s">
        <v>32</v>
      </c>
      <c r="E6" s="233"/>
      <c r="F6" s="233"/>
      <c r="G6" s="233"/>
      <c r="H6" s="233"/>
      <c r="I6" s="233"/>
      <c r="J6" s="233"/>
      <c r="K6" s="233"/>
      <c r="L6" s="233"/>
      <c r="M6" s="233"/>
      <c r="N6" s="233"/>
      <c r="O6" s="290"/>
      <c r="P6" s="290"/>
      <c r="Q6" s="290"/>
      <c r="R6" s="188" t="s">
        <v>235</v>
      </c>
      <c r="S6" s="189" t="e">
        <f>#REF!+#REF!</f>
        <v>#REF!</v>
      </c>
      <c r="T6" s="190" t="e">
        <f>#REF!</f>
        <v>#REF!</v>
      </c>
      <c r="U6" s="190" t="e">
        <f>T6</f>
        <v>#REF!</v>
      </c>
      <c r="V6" s="190" t="e">
        <f>S6-F37</f>
        <v>#REF!</v>
      </c>
      <c r="W6" s="190" t="e">
        <f>T6-I37</f>
        <v>#REF!</v>
      </c>
      <c r="X6" s="191" t="e">
        <f>U6-L37</f>
        <v>#REF!</v>
      </c>
    </row>
    <row r="7" spans="1:26" ht="15.75" thickBot="1">
      <c r="A7" s="233"/>
      <c r="B7" s="233"/>
      <c r="C7" s="235"/>
      <c r="D7" s="233" t="s">
        <v>33</v>
      </c>
      <c r="E7" s="233"/>
      <c r="F7" s="233"/>
      <c r="G7" s="233" t="s">
        <v>34</v>
      </c>
      <c r="H7" s="233"/>
      <c r="I7" s="233"/>
      <c r="J7" s="233" t="s">
        <v>35</v>
      </c>
      <c r="K7" s="233"/>
      <c r="L7" s="233"/>
      <c r="M7" s="233" t="s">
        <v>36</v>
      </c>
      <c r="N7" s="233"/>
      <c r="O7" s="290"/>
      <c r="P7" s="290"/>
      <c r="Q7" s="290"/>
      <c r="S7" s="192">
        <f t="shared" ref="S7:X7" si="0">SUM(S4:S5)</f>
        <v>250289351.34</v>
      </c>
      <c r="T7" s="193">
        <f t="shared" si="0"/>
        <v>238339291.06</v>
      </c>
      <c r="U7" s="193">
        <f t="shared" si="0"/>
        <v>227812301.90000001</v>
      </c>
      <c r="V7" s="194">
        <f t="shared" si="0"/>
        <v>-6657800</v>
      </c>
      <c r="W7" s="194">
        <f t="shared" si="0"/>
        <v>-2.6168040931224823E-3</v>
      </c>
      <c r="X7" s="195">
        <f t="shared" si="0"/>
        <v>-2.634979784488678E-3</v>
      </c>
    </row>
    <row r="8" spans="1:26">
      <c r="A8" s="233"/>
      <c r="B8" s="233"/>
      <c r="C8" s="235"/>
      <c r="D8" s="233" t="s">
        <v>37</v>
      </c>
      <c r="E8" s="233"/>
      <c r="F8" s="233"/>
      <c r="G8" s="233" t="s">
        <v>38</v>
      </c>
      <c r="H8" s="233"/>
      <c r="I8" s="233"/>
      <c r="J8" s="233" t="s">
        <v>39</v>
      </c>
      <c r="K8" s="233"/>
      <c r="L8" s="233"/>
      <c r="M8" s="233"/>
      <c r="N8" s="233"/>
      <c r="O8" s="290"/>
      <c r="P8" s="290"/>
      <c r="Q8" s="290"/>
    </row>
    <row r="9" spans="1:26" ht="122.25" customHeight="1">
      <c r="A9" s="233"/>
      <c r="B9" s="233"/>
      <c r="C9" s="236"/>
      <c r="D9" s="24" t="s">
        <v>40</v>
      </c>
      <c r="E9" s="24" t="s">
        <v>41</v>
      </c>
      <c r="F9" s="24" t="s">
        <v>42</v>
      </c>
      <c r="G9" s="24" t="s">
        <v>40</v>
      </c>
      <c r="H9" s="24" t="s">
        <v>41</v>
      </c>
      <c r="I9" s="24" t="s">
        <v>42</v>
      </c>
      <c r="J9" s="24" t="s">
        <v>40</v>
      </c>
      <c r="K9" s="24" t="s">
        <v>41</v>
      </c>
      <c r="L9" s="24" t="s">
        <v>42</v>
      </c>
      <c r="M9" s="24" t="s">
        <v>43</v>
      </c>
      <c r="N9" s="24" t="s">
        <v>42</v>
      </c>
      <c r="O9" s="290"/>
      <c r="P9" s="290"/>
      <c r="Q9" s="290"/>
      <c r="R9" s="25"/>
    </row>
    <row r="10" spans="1:26" ht="15.75" thickBot="1">
      <c r="A10" s="26">
        <v>1</v>
      </c>
      <c r="B10" s="26">
        <v>2</v>
      </c>
      <c r="C10" s="26">
        <v>3</v>
      </c>
      <c r="D10" s="26">
        <v>4</v>
      </c>
      <c r="E10" s="26">
        <v>5</v>
      </c>
      <c r="F10" s="26">
        <v>6</v>
      </c>
      <c r="G10" s="26">
        <v>7</v>
      </c>
      <c r="H10" s="26">
        <v>8</v>
      </c>
      <c r="I10" s="26">
        <v>9</v>
      </c>
      <c r="J10" s="26">
        <v>10</v>
      </c>
      <c r="K10" s="10">
        <v>11</v>
      </c>
      <c r="L10" s="10">
        <v>12</v>
      </c>
      <c r="M10" s="10">
        <v>13</v>
      </c>
      <c r="N10" s="10">
        <v>14</v>
      </c>
      <c r="O10" s="290"/>
      <c r="P10" s="290"/>
      <c r="Q10" s="290"/>
    </row>
    <row r="11" spans="1:26" ht="30">
      <c r="A11" s="27" t="s">
        <v>44</v>
      </c>
      <c r="B11" s="28" t="s">
        <v>45</v>
      </c>
      <c r="C11" s="29" t="s">
        <v>8</v>
      </c>
      <c r="D11" s="30"/>
      <c r="E11" s="30"/>
      <c r="F11" s="30"/>
      <c r="G11" s="30"/>
      <c r="H11" s="30"/>
      <c r="I11" s="30"/>
      <c r="J11" s="30"/>
      <c r="K11" s="31"/>
      <c r="L11" s="31"/>
      <c r="M11" s="31"/>
      <c r="N11" s="32"/>
      <c r="O11" s="291">
        <f>SUM(D11:F11)</f>
        <v>0</v>
      </c>
      <c r="P11" s="291">
        <f>SUM(G11:I11)</f>
        <v>0</v>
      </c>
      <c r="Q11" s="291">
        <f>SUM(J11:L11)</f>
        <v>0</v>
      </c>
      <c r="R11" s="22" t="s">
        <v>46</v>
      </c>
    </row>
    <row r="12" spans="1:26" ht="30.75" thickBot="1">
      <c r="A12" s="33" t="s">
        <v>47</v>
      </c>
      <c r="B12" s="34" t="s">
        <v>48</v>
      </c>
      <c r="C12" s="26" t="s">
        <v>8</v>
      </c>
      <c r="D12" s="35"/>
      <c r="E12" s="35"/>
      <c r="F12" s="35"/>
      <c r="G12" s="35"/>
      <c r="H12" s="35"/>
      <c r="I12" s="35"/>
      <c r="J12" s="35"/>
      <c r="K12" s="35"/>
      <c r="L12" s="35"/>
      <c r="M12" s="35"/>
      <c r="N12" s="36"/>
      <c r="O12" s="291">
        <f t="shared" ref="O12:O75" si="1">SUM(D12:F12)</f>
        <v>0</v>
      </c>
      <c r="P12" s="291">
        <f t="shared" ref="P12:P75" si="2">SUM(G12:I12)</f>
        <v>0</v>
      </c>
      <c r="Q12" s="291">
        <f t="shared" ref="Q12:Q75" si="3">SUM(J12:L12)</f>
        <v>0</v>
      </c>
      <c r="R12" s="22" t="s">
        <v>49</v>
      </c>
    </row>
    <row r="13" spans="1:26" s="42" customFormat="1" ht="23.25" customHeight="1" thickBot="1">
      <c r="A13" s="37" t="s">
        <v>50</v>
      </c>
      <c r="B13" s="38">
        <v>1000</v>
      </c>
      <c r="C13" s="38"/>
      <c r="D13" s="39">
        <f>D14+D18+D23+D25+D31+D33+D35</f>
        <v>235880200</v>
      </c>
      <c r="E13" s="39">
        <f>E14+E18+E23+E25+E31+E33+E35</f>
        <v>21066951.34</v>
      </c>
      <c r="F13" s="39">
        <f>F14+F18+F23+F25+F31+F33+F35</f>
        <v>814100</v>
      </c>
      <c r="G13" s="39">
        <f>G14+G18+G23+G25+G31+G33+G35</f>
        <v>217689100</v>
      </c>
      <c r="H13" s="39">
        <f t="shared" ref="H13:N13" si="4">H14+H18+H23+H25+H31+H33</f>
        <v>20650191.062616803</v>
      </c>
      <c r="I13" s="39">
        <f t="shared" si="4"/>
        <v>814100</v>
      </c>
      <c r="J13" s="39">
        <f t="shared" si="4"/>
        <v>214199800</v>
      </c>
      <c r="K13" s="39">
        <f t="shared" si="4"/>
        <v>13612501.90263498</v>
      </c>
      <c r="L13" s="39">
        <f t="shared" si="4"/>
        <v>814100</v>
      </c>
      <c r="M13" s="39">
        <f t="shared" si="4"/>
        <v>0</v>
      </c>
      <c r="N13" s="39">
        <f t="shared" si="4"/>
        <v>0</v>
      </c>
      <c r="O13" s="291">
        <f t="shared" si="1"/>
        <v>257761251.34</v>
      </c>
      <c r="P13" s="291">
        <f t="shared" si="2"/>
        <v>239153391.0626168</v>
      </c>
      <c r="Q13" s="291">
        <f t="shared" si="3"/>
        <v>228626401.90263498</v>
      </c>
      <c r="R13" s="40">
        <f>D13-D37+D11</f>
        <v>0</v>
      </c>
      <c r="S13" s="41">
        <f>E13-E37+E11+E79</f>
        <v>0</v>
      </c>
      <c r="T13" s="40">
        <f>F13-F37+F11</f>
        <v>0</v>
      </c>
      <c r="U13" s="40">
        <f t="shared" ref="U13:Z13" si="5">G13-G37</f>
        <v>0</v>
      </c>
      <c r="V13" s="40">
        <f t="shared" si="5"/>
        <v>0</v>
      </c>
      <c r="W13" s="40">
        <f t="shared" si="5"/>
        <v>0</v>
      </c>
      <c r="X13" s="40">
        <f t="shared" si="5"/>
        <v>0</v>
      </c>
      <c r="Y13" s="40">
        <f t="shared" si="5"/>
        <v>0</v>
      </c>
      <c r="Z13" s="40">
        <f t="shared" si="5"/>
        <v>0</v>
      </c>
    </row>
    <row r="14" spans="1:26" s="49" customFormat="1" ht="30">
      <c r="A14" s="43" t="s">
        <v>51</v>
      </c>
      <c r="B14" s="44">
        <v>1100</v>
      </c>
      <c r="C14" s="44">
        <v>120</v>
      </c>
      <c r="D14" s="45">
        <f t="shared" ref="D14:L14" si="6">SUM(D15:D17)</f>
        <v>0</v>
      </c>
      <c r="E14" s="45">
        <f t="shared" si="6"/>
        <v>0</v>
      </c>
      <c r="F14" s="45">
        <f t="shared" si="6"/>
        <v>0</v>
      </c>
      <c r="G14" s="45">
        <f t="shared" si="6"/>
        <v>0</v>
      </c>
      <c r="H14" s="45">
        <f t="shared" si="6"/>
        <v>0</v>
      </c>
      <c r="I14" s="45">
        <f t="shared" si="6"/>
        <v>0</v>
      </c>
      <c r="J14" s="45">
        <f t="shared" si="6"/>
        <v>0</v>
      </c>
      <c r="K14" s="45">
        <f t="shared" si="6"/>
        <v>0</v>
      </c>
      <c r="L14" s="45">
        <f t="shared" si="6"/>
        <v>0</v>
      </c>
      <c r="M14" s="46">
        <v>0</v>
      </c>
      <c r="N14" s="46">
        <v>0</v>
      </c>
      <c r="O14" s="291">
        <f t="shared" si="1"/>
        <v>0</v>
      </c>
      <c r="P14" s="291">
        <f t="shared" si="2"/>
        <v>0</v>
      </c>
      <c r="Q14" s="291">
        <f t="shared" si="3"/>
        <v>0</v>
      </c>
      <c r="R14" s="47"/>
      <c r="S14" s="48"/>
    </row>
    <row r="15" spans="1:26" ht="62.45" customHeight="1">
      <c r="A15" s="50" t="s">
        <v>52</v>
      </c>
      <c r="B15" s="24">
        <v>1110</v>
      </c>
      <c r="C15" s="24">
        <v>120</v>
      </c>
      <c r="D15" s="11" t="s">
        <v>8</v>
      </c>
      <c r="E15" s="11" t="s">
        <v>8</v>
      </c>
      <c r="F15" s="11" t="s">
        <v>8</v>
      </c>
      <c r="G15" s="11" t="s">
        <v>8</v>
      </c>
      <c r="H15" s="11" t="s">
        <v>8</v>
      </c>
      <c r="I15" s="11" t="s">
        <v>8</v>
      </c>
      <c r="J15" s="11" t="s">
        <v>8</v>
      </c>
      <c r="K15" s="11" t="s">
        <v>8</v>
      </c>
      <c r="L15" s="11" t="s">
        <v>8</v>
      </c>
      <c r="M15" s="11" t="s">
        <v>8</v>
      </c>
      <c r="N15" s="11" t="s">
        <v>8</v>
      </c>
      <c r="O15" s="291">
        <f t="shared" si="1"/>
        <v>0</v>
      </c>
      <c r="P15" s="291">
        <f t="shared" si="2"/>
        <v>0</v>
      </c>
      <c r="Q15" s="291">
        <f t="shared" si="3"/>
        <v>0</v>
      </c>
    </row>
    <row r="16" spans="1:26" ht="32.450000000000003" customHeight="1">
      <c r="A16" s="50" t="s">
        <v>53</v>
      </c>
      <c r="B16" s="24">
        <v>1120</v>
      </c>
      <c r="C16" s="24">
        <v>120</v>
      </c>
      <c r="D16" s="11" t="s">
        <v>8</v>
      </c>
      <c r="E16" s="11" t="s">
        <v>8</v>
      </c>
      <c r="F16" s="11" t="s">
        <v>8</v>
      </c>
      <c r="G16" s="11" t="s">
        <v>8</v>
      </c>
      <c r="H16" s="11" t="s">
        <v>8</v>
      </c>
      <c r="I16" s="11" t="s">
        <v>8</v>
      </c>
      <c r="J16" s="11" t="s">
        <v>8</v>
      </c>
      <c r="K16" s="11" t="s">
        <v>8</v>
      </c>
      <c r="L16" s="11" t="s">
        <v>8</v>
      </c>
      <c r="M16" s="11" t="s">
        <v>8</v>
      </c>
      <c r="N16" s="11" t="s">
        <v>8</v>
      </c>
      <c r="O16" s="291">
        <f t="shared" si="1"/>
        <v>0</v>
      </c>
      <c r="P16" s="291">
        <f t="shared" si="2"/>
        <v>0</v>
      </c>
      <c r="Q16" s="291">
        <f t="shared" si="3"/>
        <v>0</v>
      </c>
    </row>
    <row r="17" spans="1:19" ht="45">
      <c r="A17" s="50" t="s">
        <v>54</v>
      </c>
      <c r="B17" s="24">
        <v>1130</v>
      </c>
      <c r="C17" s="24">
        <v>120</v>
      </c>
      <c r="D17" s="11" t="s">
        <v>8</v>
      </c>
      <c r="E17" s="11" t="s">
        <v>8</v>
      </c>
      <c r="F17" s="11" t="s">
        <v>8</v>
      </c>
      <c r="G17" s="11" t="s">
        <v>8</v>
      </c>
      <c r="H17" s="11" t="s">
        <v>8</v>
      </c>
      <c r="I17" s="11" t="s">
        <v>8</v>
      </c>
      <c r="J17" s="11" t="s">
        <v>8</v>
      </c>
      <c r="K17" s="11" t="s">
        <v>8</v>
      </c>
      <c r="L17" s="11" t="s">
        <v>8</v>
      </c>
      <c r="M17" s="11" t="s">
        <v>8</v>
      </c>
      <c r="N17" s="11" t="s">
        <v>8</v>
      </c>
      <c r="O17" s="291">
        <f t="shared" si="1"/>
        <v>0</v>
      </c>
      <c r="P17" s="291">
        <f t="shared" si="2"/>
        <v>0</v>
      </c>
      <c r="Q17" s="291">
        <f t="shared" si="3"/>
        <v>0</v>
      </c>
      <c r="S17" s="51"/>
    </row>
    <row r="18" spans="1:19" s="49" customFormat="1" ht="30">
      <c r="A18" s="52" t="s">
        <v>55</v>
      </c>
      <c r="B18" s="53">
        <v>1200</v>
      </c>
      <c r="C18" s="53">
        <v>130</v>
      </c>
      <c r="D18" s="54">
        <f>D19</f>
        <v>235880200</v>
      </c>
      <c r="E18" s="54">
        <v>0</v>
      </c>
      <c r="F18" s="54">
        <f>F20+F21</f>
        <v>814100</v>
      </c>
      <c r="G18" s="54">
        <f>G19</f>
        <v>217689100</v>
      </c>
      <c r="H18" s="54">
        <v>0</v>
      </c>
      <c r="I18" s="54">
        <f>I20+I21</f>
        <v>814100</v>
      </c>
      <c r="J18" s="54">
        <f>J19</f>
        <v>214199800</v>
      </c>
      <c r="K18" s="54">
        <v>0</v>
      </c>
      <c r="L18" s="54">
        <f>L20+L21</f>
        <v>814100</v>
      </c>
      <c r="M18" s="46">
        <v>0</v>
      </c>
      <c r="N18" s="46">
        <v>0</v>
      </c>
      <c r="O18" s="291">
        <f t="shared" si="1"/>
        <v>236694300</v>
      </c>
      <c r="P18" s="291">
        <f t="shared" si="2"/>
        <v>218503200</v>
      </c>
      <c r="Q18" s="291">
        <f t="shared" si="3"/>
        <v>215013900</v>
      </c>
      <c r="S18" s="48"/>
    </row>
    <row r="19" spans="1:19" ht="45">
      <c r="A19" s="50" t="s">
        <v>56</v>
      </c>
      <c r="B19" s="24">
        <v>1210</v>
      </c>
      <c r="C19" s="24">
        <v>130</v>
      </c>
      <c r="D19" s="11">
        <f>D37-D36-D11</f>
        <v>235880200</v>
      </c>
      <c r="E19" s="11" t="s">
        <v>8</v>
      </c>
      <c r="F19" s="11" t="s">
        <v>8</v>
      </c>
      <c r="G19" s="11">
        <f>G37</f>
        <v>217689100</v>
      </c>
      <c r="H19" s="11" t="s">
        <v>8</v>
      </c>
      <c r="I19" s="11" t="s">
        <v>8</v>
      </c>
      <c r="J19" s="11">
        <f>J37</f>
        <v>214199800</v>
      </c>
      <c r="K19" s="11" t="s">
        <v>8</v>
      </c>
      <c r="L19" s="11" t="s">
        <v>8</v>
      </c>
      <c r="M19" s="11" t="s">
        <v>8</v>
      </c>
      <c r="N19" s="11" t="s">
        <v>8</v>
      </c>
      <c r="O19" s="291">
        <f t="shared" si="1"/>
        <v>235880200</v>
      </c>
      <c r="P19" s="291">
        <f t="shared" si="2"/>
        <v>217689100</v>
      </c>
      <c r="Q19" s="291">
        <f t="shared" si="3"/>
        <v>214199800</v>
      </c>
    </row>
    <row r="20" spans="1:19" ht="28.9" customHeight="1">
      <c r="A20" s="50" t="s">
        <v>57</v>
      </c>
      <c r="B20" s="24">
        <v>1220</v>
      </c>
      <c r="C20" s="24">
        <v>130</v>
      </c>
      <c r="D20" s="11" t="s">
        <v>8</v>
      </c>
      <c r="E20" s="11" t="s">
        <v>8</v>
      </c>
      <c r="F20" s="11"/>
      <c r="G20" s="11" t="s">
        <v>8</v>
      </c>
      <c r="H20" s="11" t="s">
        <v>8</v>
      </c>
      <c r="I20" s="11">
        <f>F20</f>
        <v>0</v>
      </c>
      <c r="J20" s="11" t="s">
        <v>8</v>
      </c>
      <c r="K20" s="11" t="s">
        <v>8</v>
      </c>
      <c r="L20" s="11">
        <f>F20</f>
        <v>0</v>
      </c>
      <c r="M20" s="11" t="s">
        <v>8</v>
      </c>
      <c r="N20" s="11" t="s">
        <v>8</v>
      </c>
      <c r="O20" s="291">
        <f t="shared" si="1"/>
        <v>0</v>
      </c>
      <c r="P20" s="291">
        <f t="shared" si="2"/>
        <v>0</v>
      </c>
      <c r="Q20" s="291">
        <f t="shared" si="3"/>
        <v>0</v>
      </c>
      <c r="R20" s="22" t="s">
        <v>58</v>
      </c>
    </row>
    <row r="21" spans="1:19" ht="61.15" customHeight="1">
      <c r="A21" s="50" t="s">
        <v>59</v>
      </c>
      <c r="B21" s="24">
        <v>1230</v>
      </c>
      <c r="C21" s="24">
        <v>130</v>
      </c>
      <c r="D21" s="11" t="s">
        <v>8</v>
      </c>
      <c r="E21" s="11" t="s">
        <v>8</v>
      </c>
      <c r="F21" s="11">
        <v>814100</v>
      </c>
      <c r="G21" s="11" t="s">
        <v>8</v>
      </c>
      <c r="H21" s="11" t="s">
        <v>8</v>
      </c>
      <c r="I21" s="11">
        <f>F21</f>
        <v>814100</v>
      </c>
      <c r="J21" s="11" t="s">
        <v>8</v>
      </c>
      <c r="K21" s="11" t="s">
        <v>8</v>
      </c>
      <c r="L21" s="11">
        <f>F21</f>
        <v>814100</v>
      </c>
      <c r="M21" s="11" t="s">
        <v>8</v>
      </c>
      <c r="N21" s="11" t="s">
        <v>8</v>
      </c>
      <c r="O21" s="291">
        <f t="shared" si="1"/>
        <v>814100</v>
      </c>
      <c r="P21" s="291">
        <f t="shared" si="2"/>
        <v>814100</v>
      </c>
      <c r="Q21" s="291">
        <f t="shared" si="3"/>
        <v>814100</v>
      </c>
      <c r="R21" s="22" t="s">
        <v>60</v>
      </c>
    </row>
    <row r="22" spans="1:19" ht="48.6" customHeight="1">
      <c r="A22" s="50" t="s">
        <v>61</v>
      </c>
      <c r="B22" s="24">
        <v>1240</v>
      </c>
      <c r="C22" s="24">
        <v>130</v>
      </c>
      <c r="D22" s="11" t="s">
        <v>8</v>
      </c>
      <c r="E22" s="11" t="s">
        <v>8</v>
      </c>
      <c r="F22" s="11" t="s">
        <v>8</v>
      </c>
      <c r="G22" s="11" t="s">
        <v>8</v>
      </c>
      <c r="H22" s="11" t="s">
        <v>8</v>
      </c>
      <c r="I22" s="11" t="s">
        <v>8</v>
      </c>
      <c r="J22" s="11" t="s">
        <v>8</v>
      </c>
      <c r="K22" s="11" t="s">
        <v>8</v>
      </c>
      <c r="L22" s="11" t="s">
        <v>8</v>
      </c>
      <c r="M22" s="11" t="s">
        <v>8</v>
      </c>
      <c r="N22" s="11" t="s">
        <v>8</v>
      </c>
      <c r="O22" s="291">
        <f t="shared" si="1"/>
        <v>0</v>
      </c>
      <c r="P22" s="291">
        <f t="shared" si="2"/>
        <v>0</v>
      </c>
      <c r="Q22" s="291">
        <f t="shared" si="3"/>
        <v>0</v>
      </c>
    </row>
    <row r="23" spans="1:19" s="57" customFormat="1" ht="28.9" customHeight="1">
      <c r="A23" s="55" t="s">
        <v>62</v>
      </c>
      <c r="B23" s="56">
        <v>1300</v>
      </c>
      <c r="C23" s="56">
        <v>140</v>
      </c>
      <c r="D23" s="45">
        <f>SUM(D24)</f>
        <v>0</v>
      </c>
      <c r="E23" s="45">
        <f>SUM(E24)</f>
        <v>0</v>
      </c>
      <c r="F23" s="45">
        <f t="shared" ref="F23:L23" si="7">SUM(F24)</f>
        <v>0</v>
      </c>
      <c r="G23" s="45">
        <f t="shared" si="7"/>
        <v>0</v>
      </c>
      <c r="H23" s="45">
        <f t="shared" si="7"/>
        <v>0</v>
      </c>
      <c r="I23" s="45">
        <f t="shared" si="7"/>
        <v>0</v>
      </c>
      <c r="J23" s="45">
        <f t="shared" si="7"/>
        <v>0</v>
      </c>
      <c r="K23" s="45">
        <f t="shared" si="7"/>
        <v>0</v>
      </c>
      <c r="L23" s="45">
        <f t="shared" si="7"/>
        <v>0</v>
      </c>
      <c r="M23" s="45">
        <v>0</v>
      </c>
      <c r="N23" s="45">
        <v>0</v>
      </c>
      <c r="O23" s="291">
        <f t="shared" si="1"/>
        <v>0</v>
      </c>
      <c r="P23" s="291">
        <f t="shared" si="2"/>
        <v>0</v>
      </c>
      <c r="Q23" s="291">
        <f t="shared" si="3"/>
        <v>0</v>
      </c>
      <c r="R23" s="57" t="s">
        <v>63</v>
      </c>
      <c r="S23" s="58"/>
    </row>
    <row r="24" spans="1:19" ht="30">
      <c r="A24" s="50" t="s">
        <v>64</v>
      </c>
      <c r="B24" s="24">
        <v>1310</v>
      </c>
      <c r="C24" s="24">
        <v>140</v>
      </c>
      <c r="D24" s="11" t="s">
        <v>8</v>
      </c>
      <c r="E24" s="11" t="s">
        <v>8</v>
      </c>
      <c r="F24" s="11"/>
      <c r="G24" s="11" t="s">
        <v>8</v>
      </c>
      <c r="H24" s="11" t="s">
        <v>8</v>
      </c>
      <c r="I24" s="11" t="s">
        <v>8</v>
      </c>
      <c r="J24" s="11" t="s">
        <v>8</v>
      </c>
      <c r="K24" s="11" t="s">
        <v>8</v>
      </c>
      <c r="L24" s="11" t="s">
        <v>8</v>
      </c>
      <c r="M24" s="11" t="s">
        <v>8</v>
      </c>
      <c r="N24" s="11" t="s">
        <v>8</v>
      </c>
      <c r="O24" s="291">
        <f t="shared" si="1"/>
        <v>0</v>
      </c>
      <c r="P24" s="291">
        <f t="shared" si="2"/>
        <v>0</v>
      </c>
      <c r="Q24" s="291">
        <f t="shared" si="3"/>
        <v>0</v>
      </c>
    </row>
    <row r="25" spans="1:19" ht="22.5" customHeight="1">
      <c r="A25" s="55" t="s">
        <v>65</v>
      </c>
      <c r="B25" s="56">
        <v>1400</v>
      </c>
      <c r="C25" s="56">
        <v>150</v>
      </c>
      <c r="D25" s="45">
        <f>SUM(D27:D30)</f>
        <v>0</v>
      </c>
      <c r="E25" s="45">
        <f>SUM(E27:E30)</f>
        <v>21066951.34</v>
      </c>
      <c r="F25" s="45">
        <f t="shared" ref="F25:L25" si="8">SUM(F27:F30)</f>
        <v>0</v>
      </c>
      <c r="G25" s="45">
        <f t="shared" si="8"/>
        <v>0</v>
      </c>
      <c r="H25" s="45">
        <f t="shared" si="8"/>
        <v>20650191.062616803</v>
      </c>
      <c r="I25" s="45">
        <f t="shared" si="8"/>
        <v>0</v>
      </c>
      <c r="J25" s="45">
        <f t="shared" si="8"/>
        <v>0</v>
      </c>
      <c r="K25" s="45">
        <f t="shared" si="8"/>
        <v>13612501.90263498</v>
      </c>
      <c r="L25" s="45">
        <f t="shared" si="8"/>
        <v>0</v>
      </c>
      <c r="M25" s="45">
        <f>SUM(M26:M30)</f>
        <v>0</v>
      </c>
      <c r="N25" s="45">
        <f>SUM(N26:N30)</f>
        <v>0</v>
      </c>
      <c r="O25" s="291">
        <f t="shared" si="1"/>
        <v>21066951.34</v>
      </c>
      <c r="P25" s="291">
        <f t="shared" si="2"/>
        <v>20650191.062616803</v>
      </c>
      <c r="Q25" s="291">
        <f t="shared" si="3"/>
        <v>13612501.90263498</v>
      </c>
      <c r="R25" s="57" t="s">
        <v>66</v>
      </c>
    </row>
    <row r="26" spans="1:19">
      <c r="A26" s="50" t="s">
        <v>67</v>
      </c>
      <c r="B26" s="24"/>
      <c r="C26" s="24"/>
      <c r="D26" s="11"/>
      <c r="E26" s="11"/>
      <c r="F26" s="11"/>
      <c r="G26" s="11"/>
      <c r="H26" s="11"/>
      <c r="I26" s="11"/>
      <c r="J26" s="11"/>
      <c r="K26" s="11"/>
      <c r="L26" s="11"/>
      <c r="M26" s="11"/>
      <c r="N26" s="11"/>
      <c r="O26" s="291">
        <f t="shared" si="1"/>
        <v>0</v>
      </c>
      <c r="P26" s="291">
        <f t="shared" si="2"/>
        <v>0</v>
      </c>
      <c r="Q26" s="291">
        <f t="shared" si="3"/>
        <v>0</v>
      </c>
    </row>
    <row r="27" spans="1:19" ht="19.5" customHeight="1">
      <c r="A27" s="59" t="s">
        <v>68</v>
      </c>
      <c r="B27" s="24">
        <v>1410</v>
      </c>
      <c r="C27" s="24">
        <v>150</v>
      </c>
      <c r="D27" s="11"/>
      <c r="E27" s="11">
        <v>20761551.34</v>
      </c>
      <c r="F27" s="11"/>
      <c r="G27" s="11"/>
      <c r="H27" s="11">
        <f>H37-H11</f>
        <v>20650191.062616803</v>
      </c>
      <c r="I27" s="11"/>
      <c r="J27" s="11"/>
      <c r="K27" s="11">
        <f>K37-K11</f>
        <v>13612501.90263498</v>
      </c>
      <c r="L27" s="11"/>
      <c r="M27" s="11"/>
      <c r="N27" s="11"/>
      <c r="O27" s="291">
        <f t="shared" si="1"/>
        <v>20761551.34</v>
      </c>
      <c r="P27" s="291">
        <f t="shared" si="2"/>
        <v>20650191.062616803</v>
      </c>
      <c r="Q27" s="291">
        <f t="shared" si="3"/>
        <v>13612501.90263498</v>
      </c>
      <c r="R27" s="22" t="s">
        <v>69</v>
      </c>
    </row>
    <row r="28" spans="1:19" ht="18" customHeight="1">
      <c r="A28" s="50" t="s">
        <v>70</v>
      </c>
      <c r="B28" s="24">
        <v>1420</v>
      </c>
      <c r="C28" s="24">
        <v>150</v>
      </c>
      <c r="D28" s="11" t="s">
        <v>8</v>
      </c>
      <c r="E28" s="11">
        <v>305400</v>
      </c>
      <c r="F28" s="11" t="s">
        <v>8</v>
      </c>
      <c r="G28" s="11" t="s">
        <v>8</v>
      </c>
      <c r="H28" s="11" t="s">
        <v>8</v>
      </c>
      <c r="I28" s="11" t="s">
        <v>8</v>
      </c>
      <c r="J28" s="11" t="s">
        <v>8</v>
      </c>
      <c r="K28" s="11" t="s">
        <v>8</v>
      </c>
      <c r="L28" s="11" t="s">
        <v>8</v>
      </c>
      <c r="M28" s="11" t="s">
        <v>8</v>
      </c>
      <c r="N28" s="11" t="s">
        <v>8</v>
      </c>
      <c r="O28" s="291">
        <f t="shared" si="1"/>
        <v>305400</v>
      </c>
      <c r="P28" s="291">
        <f t="shared" si="2"/>
        <v>0</v>
      </c>
      <c r="Q28" s="291">
        <f t="shared" si="3"/>
        <v>0</v>
      </c>
      <c r="R28" s="22" t="s">
        <v>71</v>
      </c>
    </row>
    <row r="29" spans="1:19" ht="15.6" customHeight="1">
      <c r="A29" s="50" t="s">
        <v>72</v>
      </c>
      <c r="B29" s="24">
        <v>1430</v>
      </c>
      <c r="C29" s="24">
        <v>150</v>
      </c>
      <c r="D29" s="11" t="s">
        <v>8</v>
      </c>
      <c r="E29" s="11" t="s">
        <v>8</v>
      </c>
      <c r="F29" s="11"/>
      <c r="G29" s="11" t="s">
        <v>8</v>
      </c>
      <c r="H29" s="11" t="s">
        <v>8</v>
      </c>
      <c r="I29" s="11"/>
      <c r="J29" s="11" t="s">
        <v>8</v>
      </c>
      <c r="K29" s="11" t="s">
        <v>8</v>
      </c>
      <c r="L29" s="11"/>
      <c r="M29" s="11" t="s">
        <v>8</v>
      </c>
      <c r="N29" s="11" t="s">
        <v>8</v>
      </c>
      <c r="O29" s="291">
        <f t="shared" si="1"/>
        <v>0</v>
      </c>
      <c r="P29" s="291">
        <f t="shared" si="2"/>
        <v>0</v>
      </c>
      <c r="Q29" s="291">
        <f t="shared" si="3"/>
        <v>0</v>
      </c>
      <c r="R29" s="22" t="s">
        <v>73</v>
      </c>
    </row>
    <row r="30" spans="1:19">
      <c r="A30" s="50" t="s">
        <v>74</v>
      </c>
      <c r="B30" s="24">
        <v>1440</v>
      </c>
      <c r="C30" s="24">
        <v>150</v>
      </c>
      <c r="D30" s="11" t="s">
        <v>8</v>
      </c>
      <c r="E30" s="11" t="s">
        <v>8</v>
      </c>
      <c r="F30" s="11">
        <v>0</v>
      </c>
      <c r="G30" s="11" t="s">
        <v>8</v>
      </c>
      <c r="H30" s="11" t="s">
        <v>8</v>
      </c>
      <c r="I30" s="11"/>
      <c r="J30" s="11" t="s">
        <v>8</v>
      </c>
      <c r="K30" s="11" t="s">
        <v>8</v>
      </c>
      <c r="L30" s="11">
        <f>I30</f>
        <v>0</v>
      </c>
      <c r="M30" s="11" t="s">
        <v>8</v>
      </c>
      <c r="N30" s="11" t="s">
        <v>8</v>
      </c>
      <c r="O30" s="291">
        <f t="shared" si="1"/>
        <v>0</v>
      </c>
      <c r="P30" s="291">
        <f t="shared" si="2"/>
        <v>0</v>
      </c>
      <c r="Q30" s="291">
        <f t="shared" si="3"/>
        <v>0</v>
      </c>
      <c r="R30" s="22" t="s">
        <v>75</v>
      </c>
    </row>
    <row r="31" spans="1:19">
      <c r="A31" s="55" t="s">
        <v>76</v>
      </c>
      <c r="B31" s="56">
        <v>1500</v>
      </c>
      <c r="C31" s="56">
        <v>180</v>
      </c>
      <c r="D31" s="45">
        <v>0</v>
      </c>
      <c r="E31" s="45"/>
      <c r="F31" s="45">
        <v>0</v>
      </c>
      <c r="G31" s="45">
        <v>0</v>
      </c>
      <c r="H31" s="45"/>
      <c r="I31" s="45">
        <v>0</v>
      </c>
      <c r="J31" s="45">
        <v>0</v>
      </c>
      <c r="K31" s="45"/>
      <c r="L31" s="45">
        <v>0</v>
      </c>
      <c r="M31" s="45">
        <v>0</v>
      </c>
      <c r="N31" s="45">
        <v>0</v>
      </c>
      <c r="O31" s="291">
        <f t="shared" si="1"/>
        <v>0</v>
      </c>
      <c r="P31" s="291">
        <f t="shared" si="2"/>
        <v>0</v>
      </c>
      <c r="Q31" s="291">
        <f t="shared" si="3"/>
        <v>0</v>
      </c>
    </row>
    <row r="32" spans="1:19">
      <c r="A32" s="50" t="s">
        <v>67</v>
      </c>
      <c r="B32" s="24">
        <v>1510</v>
      </c>
      <c r="C32" s="24">
        <v>180</v>
      </c>
      <c r="D32" s="11" t="s">
        <v>8</v>
      </c>
      <c r="E32" s="11" t="s">
        <v>8</v>
      </c>
      <c r="F32" s="11" t="s">
        <v>8</v>
      </c>
      <c r="G32" s="11" t="s">
        <v>8</v>
      </c>
      <c r="H32" s="11" t="s">
        <v>8</v>
      </c>
      <c r="I32" s="11" t="s">
        <v>8</v>
      </c>
      <c r="J32" s="11" t="s">
        <v>8</v>
      </c>
      <c r="K32" s="11" t="s">
        <v>8</v>
      </c>
      <c r="L32" s="11" t="s">
        <v>8</v>
      </c>
      <c r="M32" s="11" t="s">
        <v>8</v>
      </c>
      <c r="N32" s="11" t="s">
        <v>8</v>
      </c>
      <c r="O32" s="291">
        <f t="shared" si="1"/>
        <v>0</v>
      </c>
      <c r="P32" s="291">
        <f t="shared" si="2"/>
        <v>0</v>
      </c>
      <c r="Q32" s="291">
        <f t="shared" si="3"/>
        <v>0</v>
      </c>
    </row>
    <row r="33" spans="1:28">
      <c r="A33" s="55" t="s">
        <v>77</v>
      </c>
      <c r="B33" s="56">
        <v>1900</v>
      </c>
      <c r="C33" s="56"/>
      <c r="D33" s="45">
        <f>SUM(D34:D35)</f>
        <v>0</v>
      </c>
      <c r="E33" s="45">
        <f t="shared" ref="E33:L33" si="9">SUM(E34:E35)</f>
        <v>0</v>
      </c>
      <c r="F33" s="45">
        <f t="shared" si="9"/>
        <v>0</v>
      </c>
      <c r="G33" s="45">
        <f t="shared" si="9"/>
        <v>0</v>
      </c>
      <c r="H33" s="45">
        <f t="shared" si="9"/>
        <v>0</v>
      </c>
      <c r="I33" s="45">
        <f t="shared" si="9"/>
        <v>0</v>
      </c>
      <c r="J33" s="45">
        <f t="shared" si="9"/>
        <v>0</v>
      </c>
      <c r="K33" s="45">
        <f t="shared" si="9"/>
        <v>0</v>
      </c>
      <c r="L33" s="45">
        <f t="shared" si="9"/>
        <v>0</v>
      </c>
      <c r="M33" s="45">
        <v>0</v>
      </c>
      <c r="N33" s="45">
        <v>0</v>
      </c>
      <c r="O33" s="291">
        <f t="shared" si="1"/>
        <v>0</v>
      </c>
      <c r="P33" s="291">
        <f t="shared" si="2"/>
        <v>0</v>
      </c>
      <c r="Q33" s="291">
        <f t="shared" si="3"/>
        <v>0</v>
      </c>
    </row>
    <row r="34" spans="1:28">
      <c r="A34" s="50" t="s">
        <v>67</v>
      </c>
      <c r="B34" s="24"/>
      <c r="C34" s="24"/>
      <c r="D34" s="11"/>
      <c r="E34" s="11"/>
      <c r="F34" s="11"/>
      <c r="G34" s="11"/>
      <c r="H34" s="11"/>
      <c r="I34" s="11"/>
      <c r="J34" s="11"/>
      <c r="K34" s="11"/>
      <c r="L34" s="11"/>
      <c r="M34" s="11"/>
      <c r="N34" s="11"/>
      <c r="O34" s="291">
        <f t="shared" si="1"/>
        <v>0</v>
      </c>
      <c r="P34" s="291">
        <f t="shared" si="2"/>
        <v>0</v>
      </c>
      <c r="Q34" s="291">
        <f t="shared" si="3"/>
        <v>0</v>
      </c>
    </row>
    <row r="35" spans="1:28">
      <c r="A35" s="55" t="s">
        <v>78</v>
      </c>
      <c r="B35" s="56">
        <v>1980</v>
      </c>
      <c r="C35" s="56" t="s">
        <v>8</v>
      </c>
      <c r="D35" s="45">
        <f>D36</f>
        <v>0</v>
      </c>
      <c r="E35" s="45">
        <f>E36</f>
        <v>0</v>
      </c>
      <c r="F35" s="45">
        <f t="shared" ref="F35" si="10">F36</f>
        <v>0</v>
      </c>
      <c r="G35" s="45">
        <v>0</v>
      </c>
      <c r="H35" s="45">
        <v>0</v>
      </c>
      <c r="I35" s="45">
        <v>0</v>
      </c>
      <c r="J35" s="45">
        <v>0</v>
      </c>
      <c r="K35" s="45">
        <v>0</v>
      </c>
      <c r="L35" s="45">
        <v>0</v>
      </c>
      <c r="M35" s="45">
        <v>0</v>
      </c>
      <c r="N35" s="45">
        <v>0</v>
      </c>
      <c r="O35" s="291">
        <f t="shared" si="1"/>
        <v>0</v>
      </c>
      <c r="P35" s="291">
        <f t="shared" si="2"/>
        <v>0</v>
      </c>
      <c r="Q35" s="291">
        <f t="shared" si="3"/>
        <v>0</v>
      </c>
    </row>
    <row r="36" spans="1:28" ht="45.75" thickBot="1">
      <c r="A36" s="9" t="s">
        <v>79</v>
      </c>
      <c r="B36" s="10">
        <v>1981</v>
      </c>
      <c r="C36" s="10">
        <v>510</v>
      </c>
      <c r="D36" s="11"/>
      <c r="E36" s="11"/>
      <c r="F36" s="60"/>
      <c r="G36" s="11" t="s">
        <v>8</v>
      </c>
      <c r="H36" s="11" t="s">
        <v>8</v>
      </c>
      <c r="I36" s="11" t="s">
        <v>8</v>
      </c>
      <c r="J36" s="11" t="s">
        <v>8</v>
      </c>
      <c r="K36" s="11" t="s">
        <v>8</v>
      </c>
      <c r="L36" s="11" t="s">
        <v>8</v>
      </c>
      <c r="M36" s="60" t="s">
        <v>8</v>
      </c>
      <c r="N36" s="11" t="s">
        <v>8</v>
      </c>
      <c r="O36" s="291">
        <f t="shared" si="1"/>
        <v>0</v>
      </c>
      <c r="P36" s="291">
        <f t="shared" si="2"/>
        <v>0</v>
      </c>
      <c r="Q36" s="291">
        <f t="shared" si="3"/>
        <v>0</v>
      </c>
      <c r="R36" s="22" t="s">
        <v>80</v>
      </c>
    </row>
    <row r="37" spans="1:28" s="67" customFormat="1" ht="16.899999999999999" customHeight="1" thickBot="1">
      <c r="A37" s="61" t="s">
        <v>81</v>
      </c>
      <c r="B37" s="62">
        <v>2000</v>
      </c>
      <c r="C37" s="62" t="s">
        <v>8</v>
      </c>
      <c r="D37" s="63">
        <f>D38+D45+D51+D55+D62+D64</f>
        <v>235880200</v>
      </c>
      <c r="E37" s="63">
        <f>E38+E45+E51+E55+E62+E64</f>
        <v>21066951.34</v>
      </c>
      <c r="F37" s="63">
        <f>F38+F45+F51+F55+F62+F64</f>
        <v>814100</v>
      </c>
      <c r="G37" s="63">
        <f>G38+G45+G51+G55+G62+G64</f>
        <v>217689100</v>
      </c>
      <c r="H37" s="63">
        <f>H38+H45+H51+H55+H62+H64</f>
        <v>20650191.062616803</v>
      </c>
      <c r="I37" s="63">
        <f t="shared" ref="I37:N37" si="11">I38+I45+I51+I55+I62+I64</f>
        <v>814100</v>
      </c>
      <c r="J37" s="63">
        <f>J38+J45+J51+J55+J62+J64</f>
        <v>214199800</v>
      </c>
      <c r="K37" s="63">
        <f t="shared" si="11"/>
        <v>13612501.90263498</v>
      </c>
      <c r="L37" s="63">
        <f t="shared" si="11"/>
        <v>814100</v>
      </c>
      <c r="M37" s="63">
        <f>M38+M45+M51+M55+M62+M64</f>
        <v>0</v>
      </c>
      <c r="N37" s="63">
        <f t="shared" si="11"/>
        <v>0</v>
      </c>
      <c r="O37" s="291">
        <f t="shared" si="1"/>
        <v>257761251.34</v>
      </c>
      <c r="P37" s="291">
        <f t="shared" si="2"/>
        <v>239153391.0626168</v>
      </c>
      <c r="Q37" s="291">
        <f t="shared" si="3"/>
        <v>228626401.90263498</v>
      </c>
      <c r="R37" s="64"/>
      <c r="S37" s="65"/>
      <c r="T37" s="66"/>
      <c r="U37" s="66"/>
    </row>
    <row r="38" spans="1:28" ht="30">
      <c r="A38" s="68" t="s">
        <v>82</v>
      </c>
      <c r="B38" s="69">
        <v>2100</v>
      </c>
      <c r="C38" s="69" t="s">
        <v>8</v>
      </c>
      <c r="D38" s="70">
        <f>D39+D42+D40+D41</f>
        <v>204649900</v>
      </c>
      <c r="E38" s="70">
        <f>E39+E42+E40+E41</f>
        <v>5497300</v>
      </c>
      <c r="F38" s="70">
        <f>F39+F42+F40+F41</f>
        <v>0</v>
      </c>
      <c r="G38" s="70">
        <f>G39+G42+G40</f>
        <v>197927100</v>
      </c>
      <c r="H38" s="70">
        <f>H39+H42+H40+H41</f>
        <v>5497300</v>
      </c>
      <c r="I38" s="70">
        <f>I39+I42+I40+I41</f>
        <v>0</v>
      </c>
      <c r="J38" s="70">
        <f>J39+J42+J40+J41</f>
        <v>197927100</v>
      </c>
      <c r="K38" s="70">
        <f>K39+K42+K40+K41</f>
        <v>5497300</v>
      </c>
      <c r="L38" s="70">
        <f>L39+L42+L40+L41</f>
        <v>0</v>
      </c>
      <c r="M38" s="70">
        <v>0</v>
      </c>
      <c r="N38" s="70">
        <v>0</v>
      </c>
      <c r="O38" s="291">
        <f t="shared" si="1"/>
        <v>210147200</v>
      </c>
      <c r="P38" s="291">
        <f t="shared" si="2"/>
        <v>203424400</v>
      </c>
      <c r="Q38" s="291">
        <f t="shared" si="3"/>
        <v>203424400</v>
      </c>
      <c r="S38" s="51"/>
    </row>
    <row r="39" spans="1:28" ht="28.9" customHeight="1">
      <c r="A39" s="50" t="s">
        <v>83</v>
      </c>
      <c r="B39" s="24">
        <v>2110</v>
      </c>
      <c r="C39" s="24">
        <v>111</v>
      </c>
      <c r="D39" s="11">
        <v>157259900</v>
      </c>
      <c r="E39" s="11"/>
      <c r="F39" s="11"/>
      <c r="G39" s="11">
        <v>152156700</v>
      </c>
      <c r="H39" s="11"/>
      <c r="I39" s="11"/>
      <c r="J39" s="11">
        <v>152156700</v>
      </c>
      <c r="K39" s="11"/>
      <c r="L39" s="11"/>
      <c r="M39" s="11" t="s">
        <v>8</v>
      </c>
      <c r="N39" s="11" t="s">
        <v>8</v>
      </c>
      <c r="O39" s="291">
        <f t="shared" si="1"/>
        <v>157259900</v>
      </c>
      <c r="P39" s="291">
        <f t="shared" si="2"/>
        <v>152156700</v>
      </c>
      <c r="Q39" s="291">
        <f t="shared" si="3"/>
        <v>152156700</v>
      </c>
      <c r="R39" s="22" t="s">
        <v>84</v>
      </c>
      <c r="S39" s="71"/>
      <c r="T39" s="239" t="s">
        <v>85</v>
      </c>
      <c r="U39" s="239"/>
      <c r="V39" s="239"/>
      <c r="W39" s="239"/>
      <c r="X39" s="239"/>
      <c r="Y39" s="239"/>
      <c r="Z39" s="229" t="s">
        <v>86</v>
      </c>
      <c r="AA39" s="229"/>
      <c r="AB39" s="229"/>
    </row>
    <row r="40" spans="1:28" ht="33" customHeight="1">
      <c r="A40" s="50" t="s">
        <v>87</v>
      </c>
      <c r="B40" s="24">
        <v>2120</v>
      </c>
      <c r="C40" s="24">
        <v>112</v>
      </c>
      <c r="D40" s="11">
        <v>414800</v>
      </c>
      <c r="E40" s="11">
        <v>5497300</v>
      </c>
      <c r="F40" s="11"/>
      <c r="G40" s="11">
        <v>349800</v>
      </c>
      <c r="H40" s="11">
        <v>5497300</v>
      </c>
      <c r="I40" s="11"/>
      <c r="J40" s="11">
        <v>349800</v>
      </c>
      <c r="K40" s="11">
        <v>5497300</v>
      </c>
      <c r="L40" s="11"/>
      <c r="M40" s="11" t="s">
        <v>8</v>
      </c>
      <c r="N40" s="11" t="s">
        <v>8</v>
      </c>
      <c r="O40" s="291">
        <f t="shared" si="1"/>
        <v>5912100</v>
      </c>
      <c r="P40" s="291">
        <f t="shared" si="2"/>
        <v>5847100</v>
      </c>
      <c r="Q40" s="291">
        <f t="shared" si="3"/>
        <v>5847100</v>
      </c>
      <c r="R40" s="22" t="s">
        <v>88</v>
      </c>
      <c r="S40" s="71"/>
      <c r="T40" s="72" t="s">
        <v>89</v>
      </c>
      <c r="U40" s="72" t="s">
        <v>90</v>
      </c>
      <c r="V40" s="72" t="s">
        <v>91</v>
      </c>
      <c r="W40" s="73">
        <v>810</v>
      </c>
      <c r="X40" s="73">
        <v>820</v>
      </c>
      <c r="Y40" s="73">
        <v>860</v>
      </c>
      <c r="Z40" s="74" t="s">
        <v>89</v>
      </c>
      <c r="AA40" s="74" t="s">
        <v>90</v>
      </c>
      <c r="AB40" s="71" t="s">
        <v>91</v>
      </c>
    </row>
    <row r="41" spans="1:28" ht="32.450000000000003" customHeight="1">
      <c r="A41" s="50" t="s">
        <v>92</v>
      </c>
      <c r="B41" s="24">
        <v>2130</v>
      </c>
      <c r="C41" s="24">
        <v>113</v>
      </c>
      <c r="D41" s="11"/>
      <c r="E41" s="11"/>
      <c r="F41" s="11"/>
      <c r="G41" s="11"/>
      <c r="H41" s="11"/>
      <c r="I41" s="11"/>
      <c r="J41" s="11"/>
      <c r="K41" s="11"/>
      <c r="L41" s="11"/>
      <c r="M41" s="11" t="s">
        <v>8</v>
      </c>
      <c r="N41" s="11" t="s">
        <v>8</v>
      </c>
      <c r="O41" s="291">
        <f t="shared" si="1"/>
        <v>0</v>
      </c>
      <c r="P41" s="291">
        <f t="shared" si="2"/>
        <v>0</v>
      </c>
      <c r="Q41" s="291">
        <f t="shared" si="3"/>
        <v>0</v>
      </c>
      <c r="R41" s="22" t="s">
        <v>93</v>
      </c>
      <c r="S41" s="71" t="s">
        <v>94</v>
      </c>
      <c r="T41" s="75"/>
      <c r="U41" s="75"/>
      <c r="V41" s="76">
        <f>SUM(W41:Y41)</f>
        <v>0</v>
      </c>
      <c r="W41" s="76"/>
      <c r="X41" s="76"/>
      <c r="Y41" s="76"/>
      <c r="Z41" s="77">
        <f>D39-T41</f>
        <v>157259900</v>
      </c>
      <c r="AA41" s="77">
        <f>E39-U41</f>
        <v>0</v>
      </c>
      <c r="AB41" s="77">
        <f>F39-V41</f>
        <v>0</v>
      </c>
    </row>
    <row r="42" spans="1:28" ht="47.45" customHeight="1">
      <c r="A42" s="68" t="s">
        <v>95</v>
      </c>
      <c r="B42" s="69">
        <v>2140</v>
      </c>
      <c r="C42" s="69">
        <v>119</v>
      </c>
      <c r="D42" s="70">
        <f>D43+D44</f>
        <v>46975200</v>
      </c>
      <c r="E42" s="70">
        <f>E43+E44</f>
        <v>0</v>
      </c>
      <c r="F42" s="70">
        <f t="shared" ref="F42:I42" si="12">F43+F44</f>
        <v>0</v>
      </c>
      <c r="G42" s="70">
        <f t="shared" si="12"/>
        <v>45420600</v>
      </c>
      <c r="H42" s="70">
        <f t="shared" si="12"/>
        <v>0</v>
      </c>
      <c r="I42" s="70">
        <f t="shared" si="12"/>
        <v>0</v>
      </c>
      <c r="J42" s="70">
        <f>J43+J44</f>
        <v>45420600</v>
      </c>
      <c r="K42" s="70">
        <f>K43+K44</f>
        <v>0</v>
      </c>
      <c r="L42" s="70">
        <f>L43+L44</f>
        <v>0</v>
      </c>
      <c r="M42" s="70">
        <v>0</v>
      </c>
      <c r="N42" s="70">
        <v>0</v>
      </c>
      <c r="O42" s="291">
        <f t="shared" si="1"/>
        <v>46975200</v>
      </c>
      <c r="P42" s="291">
        <f t="shared" si="2"/>
        <v>45420600</v>
      </c>
      <c r="Q42" s="291">
        <f t="shared" si="3"/>
        <v>45420600</v>
      </c>
      <c r="S42" s="71" t="s">
        <v>96</v>
      </c>
      <c r="T42" s="75"/>
      <c r="U42" s="75"/>
      <c r="V42" s="76">
        <f t="shared" ref="V42:V48" si="13">SUM(W42:Y42)</f>
        <v>0</v>
      </c>
      <c r="W42" s="76"/>
      <c r="X42" s="76"/>
      <c r="Y42" s="76"/>
      <c r="Z42" s="77">
        <f>D40-T42</f>
        <v>414800</v>
      </c>
      <c r="AA42" s="77">
        <f>E40-U42</f>
        <v>5497300</v>
      </c>
      <c r="AB42" s="77">
        <f>F40-V42</f>
        <v>0</v>
      </c>
    </row>
    <row r="43" spans="1:28" ht="30">
      <c r="A43" s="50" t="s">
        <v>97</v>
      </c>
      <c r="B43" s="24">
        <v>2141</v>
      </c>
      <c r="C43" s="24">
        <v>119</v>
      </c>
      <c r="D43" s="11">
        <v>46975200</v>
      </c>
      <c r="E43" s="11"/>
      <c r="F43" s="78"/>
      <c r="G43" s="78">
        <v>45420600</v>
      </c>
      <c r="H43" s="78"/>
      <c r="I43" s="78"/>
      <c r="J43" s="78">
        <v>45420600</v>
      </c>
      <c r="K43" s="78"/>
      <c r="L43" s="78"/>
      <c r="M43" s="11" t="s">
        <v>8</v>
      </c>
      <c r="N43" s="11" t="s">
        <v>8</v>
      </c>
      <c r="O43" s="291">
        <f t="shared" si="1"/>
        <v>46975200</v>
      </c>
      <c r="P43" s="291">
        <f t="shared" si="2"/>
        <v>45420600</v>
      </c>
      <c r="Q43" s="291">
        <f t="shared" si="3"/>
        <v>45420600</v>
      </c>
      <c r="R43" s="22" t="s">
        <v>98</v>
      </c>
      <c r="S43" s="79" t="s">
        <v>99</v>
      </c>
      <c r="T43" s="80"/>
      <c r="U43" s="80"/>
      <c r="V43" s="81">
        <f t="shared" si="13"/>
        <v>0</v>
      </c>
      <c r="W43" s="81"/>
      <c r="X43" s="81"/>
      <c r="Y43" s="81"/>
      <c r="Z43" s="77">
        <f>D41-T43</f>
        <v>0</v>
      </c>
      <c r="AA43" s="77">
        <f>E41-U43</f>
        <v>0</v>
      </c>
      <c r="AB43" s="77">
        <f>F41-V43</f>
        <v>0</v>
      </c>
    </row>
    <row r="44" spans="1:28" ht="22.9" customHeight="1">
      <c r="A44" s="50" t="s">
        <v>100</v>
      </c>
      <c r="B44" s="24">
        <v>2142</v>
      </c>
      <c r="C44" s="24">
        <v>119</v>
      </c>
      <c r="D44" s="11"/>
      <c r="E44" s="11"/>
      <c r="F44" s="11"/>
      <c r="G44" s="11"/>
      <c r="H44" s="11"/>
      <c r="I44" s="11"/>
      <c r="J44" s="11"/>
      <c r="K44" s="11"/>
      <c r="L44" s="11"/>
      <c r="M44" s="11" t="s">
        <v>8</v>
      </c>
      <c r="N44" s="11" t="s">
        <v>8</v>
      </c>
      <c r="O44" s="291">
        <f t="shared" si="1"/>
        <v>0</v>
      </c>
      <c r="P44" s="291">
        <f t="shared" si="2"/>
        <v>0</v>
      </c>
      <c r="Q44" s="291">
        <f t="shared" si="3"/>
        <v>0</v>
      </c>
      <c r="R44" s="22" t="s">
        <v>101</v>
      </c>
      <c r="S44" s="71" t="s">
        <v>102</v>
      </c>
      <c r="T44" s="75"/>
      <c r="U44" s="75"/>
      <c r="V44" s="76">
        <f t="shared" si="13"/>
        <v>0</v>
      </c>
      <c r="W44" s="76"/>
      <c r="X44" s="76"/>
      <c r="Y44" s="76"/>
      <c r="Z44" s="77">
        <f>D43-T44-D44</f>
        <v>46975200</v>
      </c>
      <c r="AA44" s="77">
        <f>E43-U44-E44</f>
        <v>0</v>
      </c>
      <c r="AB44" s="77">
        <f>E43-V44-E44</f>
        <v>0</v>
      </c>
    </row>
    <row r="45" spans="1:28" ht="25.9" customHeight="1">
      <c r="A45" s="55" t="s">
        <v>103</v>
      </c>
      <c r="B45" s="56">
        <v>2200</v>
      </c>
      <c r="C45" s="56">
        <v>300</v>
      </c>
      <c r="D45" s="45">
        <f>D46+D48+D49+D50+D47</f>
        <v>0</v>
      </c>
      <c r="E45" s="45">
        <f t="shared" ref="E45:L45" si="14">E46+E48+E49+E50+E47</f>
        <v>672200</v>
      </c>
      <c r="F45" s="45">
        <f t="shared" si="14"/>
        <v>0</v>
      </c>
      <c r="G45" s="45">
        <f t="shared" si="14"/>
        <v>0</v>
      </c>
      <c r="H45" s="45">
        <f t="shared" si="14"/>
        <v>595000</v>
      </c>
      <c r="I45" s="45">
        <f t="shared" si="14"/>
        <v>0</v>
      </c>
      <c r="J45" s="45">
        <f t="shared" si="14"/>
        <v>0</v>
      </c>
      <c r="K45" s="45">
        <f t="shared" si="14"/>
        <v>595000</v>
      </c>
      <c r="L45" s="45">
        <f t="shared" si="14"/>
        <v>0</v>
      </c>
      <c r="M45" s="70">
        <v>0</v>
      </c>
      <c r="N45" s="70">
        <v>0</v>
      </c>
      <c r="O45" s="291">
        <f t="shared" si="1"/>
        <v>672200</v>
      </c>
      <c r="P45" s="291">
        <f t="shared" si="2"/>
        <v>595000</v>
      </c>
      <c r="Q45" s="291">
        <f t="shared" si="3"/>
        <v>595000</v>
      </c>
      <c r="S45" s="71" t="s">
        <v>104</v>
      </c>
      <c r="T45" s="75"/>
      <c r="U45" s="75"/>
      <c r="V45" s="76">
        <f>SUM(W45:Y45)</f>
        <v>0</v>
      </c>
      <c r="W45" s="76"/>
      <c r="X45" s="76"/>
      <c r="Y45" s="76"/>
      <c r="Z45" s="77">
        <f>D67-T45</f>
        <v>24414500</v>
      </c>
      <c r="AA45" s="77">
        <f>E67-U45</f>
        <v>3289551.34</v>
      </c>
      <c r="AB45" s="77">
        <f>F67-V45</f>
        <v>784400</v>
      </c>
    </row>
    <row r="46" spans="1:28" s="49" customFormat="1" ht="42.6" customHeight="1">
      <c r="A46" s="82" t="s">
        <v>105</v>
      </c>
      <c r="B46" s="83">
        <v>2210</v>
      </c>
      <c r="C46" s="83">
        <v>320</v>
      </c>
      <c r="D46" s="84"/>
      <c r="E46" s="84"/>
      <c r="F46" s="84"/>
      <c r="G46" s="84"/>
      <c r="H46" s="84"/>
      <c r="I46" s="84"/>
      <c r="J46" s="84"/>
      <c r="K46" s="84"/>
      <c r="L46" s="84"/>
      <c r="M46" s="85" t="s">
        <v>8</v>
      </c>
      <c r="N46" s="85" t="s">
        <v>8</v>
      </c>
      <c r="O46" s="291">
        <f t="shared" si="1"/>
        <v>0</v>
      </c>
      <c r="P46" s="291">
        <f t="shared" si="2"/>
        <v>0</v>
      </c>
      <c r="Q46" s="291">
        <f t="shared" si="3"/>
        <v>0</v>
      </c>
      <c r="S46" s="71" t="s">
        <v>106</v>
      </c>
      <c r="T46" s="75"/>
      <c r="U46" s="75"/>
      <c r="V46" s="76">
        <f t="shared" si="13"/>
        <v>0</v>
      </c>
      <c r="W46" s="76"/>
      <c r="X46" s="76"/>
      <c r="Y46" s="76"/>
      <c r="Z46" s="77">
        <f>D47-T46</f>
        <v>0</v>
      </c>
      <c r="AA46" s="77">
        <f>E47-U46</f>
        <v>672200</v>
      </c>
      <c r="AB46" s="77">
        <f>F47-V46</f>
        <v>0</v>
      </c>
    </row>
    <row r="47" spans="1:28" ht="52.9" customHeight="1">
      <c r="A47" s="50" t="s">
        <v>107</v>
      </c>
      <c r="B47" s="24">
        <v>2211</v>
      </c>
      <c r="C47" s="24">
        <v>321</v>
      </c>
      <c r="D47" s="78"/>
      <c r="E47" s="11">
        <v>672200</v>
      </c>
      <c r="F47" s="11"/>
      <c r="G47" s="11"/>
      <c r="H47" s="11">
        <v>595000</v>
      </c>
      <c r="I47" s="11"/>
      <c r="J47" s="11"/>
      <c r="K47" s="11">
        <v>595000</v>
      </c>
      <c r="L47" s="78"/>
      <c r="M47" s="11" t="s">
        <v>8</v>
      </c>
      <c r="N47" s="11" t="s">
        <v>8</v>
      </c>
      <c r="O47" s="291">
        <f t="shared" si="1"/>
        <v>672200</v>
      </c>
      <c r="P47" s="291">
        <f t="shared" si="2"/>
        <v>595000</v>
      </c>
      <c r="Q47" s="291">
        <f t="shared" si="3"/>
        <v>595000</v>
      </c>
      <c r="R47" s="22" t="s">
        <v>108</v>
      </c>
      <c r="S47" s="71" t="s">
        <v>109</v>
      </c>
      <c r="T47" s="75"/>
      <c r="U47" s="75"/>
      <c r="V47" s="76">
        <f t="shared" si="13"/>
        <v>0</v>
      </c>
      <c r="W47" s="76"/>
      <c r="X47" s="76"/>
      <c r="Y47" s="76"/>
      <c r="Z47" s="77">
        <f>D63-T47</f>
        <v>0</v>
      </c>
      <c r="AA47" s="77">
        <f>E63-U47</f>
        <v>0</v>
      </c>
      <c r="AB47" s="77">
        <f>F63-V47</f>
        <v>0</v>
      </c>
    </row>
    <row r="48" spans="1:28" ht="44.45" customHeight="1">
      <c r="A48" s="50" t="s">
        <v>110</v>
      </c>
      <c r="B48" s="24">
        <v>2220</v>
      </c>
      <c r="C48" s="24">
        <v>340</v>
      </c>
      <c r="D48" s="11"/>
      <c r="E48" s="11"/>
      <c r="F48" s="11"/>
      <c r="G48" s="11"/>
      <c r="H48" s="11"/>
      <c r="I48" s="11"/>
      <c r="J48" s="11"/>
      <c r="K48" s="11"/>
      <c r="L48" s="11"/>
      <c r="M48" s="11" t="s">
        <v>8</v>
      </c>
      <c r="N48" s="11" t="s">
        <v>8</v>
      </c>
      <c r="O48" s="291">
        <f t="shared" si="1"/>
        <v>0</v>
      </c>
      <c r="P48" s="291">
        <f t="shared" si="2"/>
        <v>0</v>
      </c>
      <c r="Q48" s="291">
        <f t="shared" si="3"/>
        <v>0</v>
      </c>
      <c r="S48" s="71" t="s">
        <v>111</v>
      </c>
      <c r="T48" s="75"/>
      <c r="U48" s="75"/>
      <c r="V48" s="76">
        <f t="shared" si="13"/>
        <v>0</v>
      </c>
      <c r="W48" s="76"/>
      <c r="X48" s="76"/>
      <c r="Y48" s="76"/>
      <c r="Z48" s="77">
        <f>D52-T48</f>
        <v>0</v>
      </c>
      <c r="AA48" s="77">
        <f>E53-U48</f>
        <v>0</v>
      </c>
      <c r="AB48" s="77">
        <f>F53-V48</f>
        <v>0</v>
      </c>
    </row>
    <row r="49" spans="1:29" ht="73.5" customHeight="1">
      <c r="A49" s="50" t="s">
        <v>112</v>
      </c>
      <c r="B49" s="24">
        <v>2230</v>
      </c>
      <c r="C49" s="24">
        <v>350</v>
      </c>
      <c r="D49" s="11"/>
      <c r="E49" s="11"/>
      <c r="F49" s="11"/>
      <c r="G49" s="11"/>
      <c r="H49" s="11"/>
      <c r="I49" s="11"/>
      <c r="J49" s="11"/>
      <c r="K49" s="11"/>
      <c r="L49" s="11"/>
      <c r="M49" s="11" t="s">
        <v>8</v>
      </c>
      <c r="N49" s="11" t="s">
        <v>8</v>
      </c>
      <c r="O49" s="291">
        <f t="shared" si="1"/>
        <v>0</v>
      </c>
      <c r="P49" s="291">
        <f t="shared" si="2"/>
        <v>0</v>
      </c>
      <c r="Q49" s="291">
        <f t="shared" si="3"/>
        <v>0</v>
      </c>
      <c r="R49" s="22" t="s">
        <v>113</v>
      </c>
      <c r="S49" s="71" t="s">
        <v>114</v>
      </c>
      <c r="T49" s="75"/>
      <c r="U49" s="75"/>
      <c r="V49" s="76">
        <f>SUM(W49:Y49)</f>
        <v>0</v>
      </c>
      <c r="W49" s="76"/>
      <c r="X49" s="76"/>
      <c r="Y49" s="76"/>
      <c r="Z49" s="77">
        <f>D54-T49</f>
        <v>0</v>
      </c>
      <c r="AA49" s="77">
        <f>E54-U49</f>
        <v>0</v>
      </c>
      <c r="AB49" s="77">
        <f>F54-V49</f>
        <v>0</v>
      </c>
    </row>
    <row r="50" spans="1:29" ht="16.899999999999999" customHeight="1">
      <c r="A50" s="50" t="s">
        <v>115</v>
      </c>
      <c r="B50" s="24">
        <v>2240</v>
      </c>
      <c r="C50" s="24">
        <v>360</v>
      </c>
      <c r="D50" s="11"/>
      <c r="E50" s="11"/>
      <c r="F50" s="11"/>
      <c r="G50" s="11"/>
      <c r="H50" s="11"/>
      <c r="I50" s="11"/>
      <c r="J50" s="11"/>
      <c r="K50" s="11"/>
      <c r="L50" s="11"/>
      <c r="M50" s="11" t="s">
        <v>8</v>
      </c>
      <c r="N50" s="11" t="s">
        <v>8</v>
      </c>
      <c r="O50" s="291">
        <f t="shared" si="1"/>
        <v>0</v>
      </c>
      <c r="P50" s="291">
        <f t="shared" si="2"/>
        <v>0</v>
      </c>
      <c r="Q50" s="291">
        <f t="shared" si="3"/>
        <v>0</v>
      </c>
      <c r="S50" s="86" t="s">
        <v>116</v>
      </c>
      <c r="T50" s="87"/>
      <c r="U50" s="75"/>
      <c r="V50" s="76">
        <f t="shared" ref="V50:V51" si="15">SUM(W50:Y50)</f>
        <v>0</v>
      </c>
      <c r="W50" s="75"/>
      <c r="X50" s="75"/>
      <c r="Y50" s="75"/>
      <c r="Z50" s="77" t="e">
        <f>#REF!-T50</f>
        <v>#REF!</v>
      </c>
      <c r="AA50" s="77" t="e">
        <f>#REF!-U50</f>
        <v>#REF!</v>
      </c>
      <c r="AB50" s="77" t="e">
        <f>#REF!-V50</f>
        <v>#REF!</v>
      </c>
      <c r="AC50" s="21"/>
    </row>
    <row r="51" spans="1:29" ht="18" customHeight="1">
      <c r="A51" s="55" t="s">
        <v>117</v>
      </c>
      <c r="B51" s="56">
        <v>2300</v>
      </c>
      <c r="C51" s="56">
        <v>850</v>
      </c>
      <c r="D51" s="45">
        <f>SUM(D52:D54)</f>
        <v>0</v>
      </c>
      <c r="E51" s="45">
        <f t="shared" ref="E51" si="16">SUM(E52:E54)</f>
        <v>0</v>
      </c>
      <c r="F51" s="45">
        <f>SUM(F52:F54)</f>
        <v>0</v>
      </c>
      <c r="G51" s="45">
        <f>SUM(G52:G54)</f>
        <v>0</v>
      </c>
      <c r="H51" s="45">
        <f t="shared" ref="H51:I51" si="17">SUM(H52:H54)</f>
        <v>0</v>
      </c>
      <c r="I51" s="45">
        <f t="shared" si="17"/>
        <v>0</v>
      </c>
      <c r="J51" s="45">
        <f>SUM(J52:J54)</f>
        <v>0</v>
      </c>
      <c r="K51" s="45">
        <f t="shared" ref="K51:L51" si="18">SUM(K52:K54)</f>
        <v>0</v>
      </c>
      <c r="L51" s="45">
        <f t="shared" si="18"/>
        <v>0</v>
      </c>
      <c r="M51" s="70">
        <v>0</v>
      </c>
      <c r="N51" s="70">
        <v>0</v>
      </c>
      <c r="O51" s="291">
        <f t="shared" si="1"/>
        <v>0</v>
      </c>
      <c r="P51" s="291">
        <f t="shared" si="2"/>
        <v>0</v>
      </c>
      <c r="Q51" s="291">
        <f t="shared" si="3"/>
        <v>0</v>
      </c>
      <c r="S51" s="86" t="s">
        <v>118</v>
      </c>
      <c r="T51" s="87"/>
      <c r="U51" s="87"/>
      <c r="V51" s="76">
        <f t="shared" si="15"/>
        <v>0</v>
      </c>
      <c r="W51" s="87"/>
      <c r="X51" s="87"/>
      <c r="Y51" s="87"/>
      <c r="Z51" s="77">
        <f>D68-T51</f>
        <v>0</v>
      </c>
      <c r="AA51" s="77">
        <f>E68-U51</f>
        <v>11607900</v>
      </c>
      <c r="AB51" s="77">
        <f>F68-V51</f>
        <v>0</v>
      </c>
    </row>
    <row r="52" spans="1:29" ht="30">
      <c r="A52" s="50" t="s">
        <v>119</v>
      </c>
      <c r="B52" s="24">
        <v>2310</v>
      </c>
      <c r="C52" s="24">
        <v>851</v>
      </c>
      <c r="D52" s="11"/>
      <c r="E52" s="78"/>
      <c r="F52" s="78"/>
      <c r="G52" s="78"/>
      <c r="H52" s="78"/>
      <c r="I52" s="78"/>
      <c r="J52" s="78"/>
      <c r="K52" s="78"/>
      <c r="L52" s="78"/>
      <c r="M52" s="11" t="s">
        <v>8</v>
      </c>
      <c r="N52" s="11" t="s">
        <v>8</v>
      </c>
      <c r="O52" s="291">
        <f t="shared" si="1"/>
        <v>0</v>
      </c>
      <c r="P52" s="291">
        <f t="shared" si="2"/>
        <v>0</v>
      </c>
      <c r="Q52" s="291">
        <f t="shared" si="3"/>
        <v>0</v>
      </c>
    </row>
    <row r="53" spans="1:29" ht="42.6" customHeight="1">
      <c r="A53" s="50" t="s">
        <v>120</v>
      </c>
      <c r="B53" s="24">
        <v>2320</v>
      </c>
      <c r="C53" s="24">
        <v>852</v>
      </c>
      <c r="D53" s="184">
        <v>0</v>
      </c>
      <c r="E53" s="11"/>
      <c r="F53" s="11"/>
      <c r="G53" s="11">
        <v>0</v>
      </c>
      <c r="H53" s="11"/>
      <c r="I53" s="11"/>
      <c r="J53" s="11">
        <v>0</v>
      </c>
      <c r="K53" s="11"/>
      <c r="L53" s="11"/>
      <c r="M53" s="11" t="s">
        <v>8</v>
      </c>
      <c r="N53" s="11" t="s">
        <v>8</v>
      </c>
      <c r="O53" s="291">
        <f t="shared" si="1"/>
        <v>0</v>
      </c>
      <c r="P53" s="291">
        <f t="shared" si="2"/>
        <v>0</v>
      </c>
      <c r="Q53" s="291">
        <f t="shared" si="3"/>
        <v>0</v>
      </c>
      <c r="R53" s="22" t="s">
        <v>121</v>
      </c>
    </row>
    <row r="54" spans="1:29" ht="30">
      <c r="A54" s="50" t="s">
        <v>122</v>
      </c>
      <c r="B54" s="24">
        <v>2330</v>
      </c>
      <c r="C54" s="24">
        <v>853</v>
      </c>
      <c r="D54" s="11">
        <v>0</v>
      </c>
      <c r="E54" s="11"/>
      <c r="F54" s="11"/>
      <c r="G54" s="11">
        <v>0</v>
      </c>
      <c r="H54" s="11"/>
      <c r="I54" s="11"/>
      <c r="J54" s="11">
        <v>0</v>
      </c>
      <c r="K54" s="11"/>
      <c r="L54" s="11"/>
      <c r="M54" s="11" t="s">
        <v>8</v>
      </c>
      <c r="N54" s="11" t="s">
        <v>8</v>
      </c>
      <c r="O54" s="291">
        <f t="shared" si="1"/>
        <v>0</v>
      </c>
      <c r="P54" s="291">
        <f t="shared" si="2"/>
        <v>0</v>
      </c>
      <c r="Q54" s="291">
        <f t="shared" si="3"/>
        <v>0</v>
      </c>
      <c r="R54" s="22" t="s">
        <v>123</v>
      </c>
    </row>
    <row r="55" spans="1:29" ht="30">
      <c r="A55" s="55" t="s">
        <v>124</v>
      </c>
      <c r="B55" s="56">
        <v>2400</v>
      </c>
      <c r="C55" s="56" t="s">
        <v>8</v>
      </c>
      <c r="D55" s="45">
        <v>0</v>
      </c>
      <c r="E55" s="45">
        <v>0</v>
      </c>
      <c r="F55" s="45">
        <v>0</v>
      </c>
      <c r="G55" s="45">
        <v>0</v>
      </c>
      <c r="H55" s="45">
        <v>0</v>
      </c>
      <c r="I55" s="45">
        <v>0</v>
      </c>
      <c r="J55" s="45">
        <v>0</v>
      </c>
      <c r="K55" s="45">
        <v>0</v>
      </c>
      <c r="L55" s="45">
        <v>0</v>
      </c>
      <c r="M55" s="45">
        <v>0</v>
      </c>
      <c r="N55" s="45">
        <v>0</v>
      </c>
      <c r="O55" s="291">
        <f t="shared" si="1"/>
        <v>0</v>
      </c>
      <c r="P55" s="291">
        <f t="shared" si="2"/>
        <v>0</v>
      </c>
      <c r="Q55" s="291">
        <f t="shared" si="3"/>
        <v>0</v>
      </c>
    </row>
    <row r="56" spans="1:29" ht="40.15" customHeight="1">
      <c r="A56" s="50" t="s">
        <v>125</v>
      </c>
      <c r="B56" s="24">
        <v>2410</v>
      </c>
      <c r="C56" s="24">
        <v>613</v>
      </c>
      <c r="D56" s="11" t="s">
        <v>8</v>
      </c>
      <c r="E56" s="11" t="s">
        <v>8</v>
      </c>
      <c r="F56" s="11" t="s">
        <v>8</v>
      </c>
      <c r="G56" s="11" t="s">
        <v>8</v>
      </c>
      <c r="H56" s="11" t="s">
        <v>8</v>
      </c>
      <c r="I56" s="11" t="s">
        <v>8</v>
      </c>
      <c r="J56" s="11" t="s">
        <v>8</v>
      </c>
      <c r="K56" s="11" t="s">
        <v>8</v>
      </c>
      <c r="L56" s="11" t="s">
        <v>8</v>
      </c>
      <c r="M56" s="11" t="s">
        <v>8</v>
      </c>
      <c r="N56" s="11" t="s">
        <v>8</v>
      </c>
      <c r="O56" s="291">
        <f t="shared" si="1"/>
        <v>0</v>
      </c>
      <c r="P56" s="291">
        <f t="shared" si="2"/>
        <v>0</v>
      </c>
      <c r="Q56" s="291">
        <f t="shared" si="3"/>
        <v>0</v>
      </c>
    </row>
    <row r="57" spans="1:29" ht="18.600000000000001" customHeight="1">
      <c r="A57" s="50" t="s">
        <v>126</v>
      </c>
      <c r="B57" s="24">
        <v>2420</v>
      </c>
      <c r="C57" s="24">
        <v>623</v>
      </c>
      <c r="D57" s="11" t="s">
        <v>8</v>
      </c>
      <c r="E57" s="11" t="s">
        <v>8</v>
      </c>
      <c r="F57" s="11" t="s">
        <v>8</v>
      </c>
      <c r="G57" s="11" t="s">
        <v>8</v>
      </c>
      <c r="H57" s="11" t="s">
        <v>8</v>
      </c>
      <c r="I57" s="11" t="s">
        <v>8</v>
      </c>
      <c r="J57" s="11" t="s">
        <v>8</v>
      </c>
      <c r="K57" s="11" t="s">
        <v>8</v>
      </c>
      <c r="L57" s="11" t="s">
        <v>8</v>
      </c>
      <c r="M57" s="11" t="s">
        <v>8</v>
      </c>
      <c r="N57" s="11" t="s">
        <v>8</v>
      </c>
      <c r="O57" s="291">
        <f t="shared" si="1"/>
        <v>0</v>
      </c>
      <c r="P57" s="291">
        <f t="shared" si="2"/>
        <v>0</v>
      </c>
      <c r="Q57" s="291">
        <f t="shared" si="3"/>
        <v>0</v>
      </c>
    </row>
    <row r="58" spans="1:29" ht="44.45" customHeight="1">
      <c r="A58" s="50" t="s">
        <v>127</v>
      </c>
      <c r="B58" s="24">
        <v>2430</v>
      </c>
      <c r="C58" s="24">
        <v>634</v>
      </c>
      <c r="D58" s="11" t="s">
        <v>8</v>
      </c>
      <c r="E58" s="11" t="s">
        <v>8</v>
      </c>
      <c r="F58" s="11" t="s">
        <v>8</v>
      </c>
      <c r="G58" s="11" t="s">
        <v>8</v>
      </c>
      <c r="H58" s="11" t="s">
        <v>8</v>
      </c>
      <c r="I58" s="11" t="s">
        <v>8</v>
      </c>
      <c r="J58" s="11" t="s">
        <v>8</v>
      </c>
      <c r="K58" s="11" t="s">
        <v>8</v>
      </c>
      <c r="L58" s="11" t="s">
        <v>8</v>
      </c>
      <c r="M58" s="11" t="s">
        <v>8</v>
      </c>
      <c r="N58" s="11" t="s">
        <v>8</v>
      </c>
      <c r="O58" s="291">
        <f t="shared" si="1"/>
        <v>0</v>
      </c>
      <c r="P58" s="291">
        <f t="shared" si="2"/>
        <v>0</v>
      </c>
      <c r="Q58" s="291">
        <f t="shared" si="3"/>
        <v>0</v>
      </c>
    </row>
    <row r="59" spans="1:29" ht="40.9" customHeight="1">
      <c r="A59" s="50" t="s">
        <v>125</v>
      </c>
      <c r="B59" s="24">
        <v>2440</v>
      </c>
      <c r="C59" s="24">
        <v>810</v>
      </c>
      <c r="D59" s="11" t="s">
        <v>8</v>
      </c>
      <c r="E59" s="11" t="s">
        <v>8</v>
      </c>
      <c r="F59" s="11" t="s">
        <v>8</v>
      </c>
      <c r="G59" s="11" t="s">
        <v>8</v>
      </c>
      <c r="H59" s="11" t="s">
        <v>8</v>
      </c>
      <c r="I59" s="11" t="s">
        <v>8</v>
      </c>
      <c r="J59" s="11" t="s">
        <v>8</v>
      </c>
      <c r="K59" s="11" t="s">
        <v>8</v>
      </c>
      <c r="L59" s="11" t="s">
        <v>8</v>
      </c>
      <c r="M59" s="11" t="s">
        <v>8</v>
      </c>
      <c r="N59" s="11" t="s">
        <v>8</v>
      </c>
      <c r="O59" s="291">
        <f t="shared" si="1"/>
        <v>0</v>
      </c>
      <c r="P59" s="291">
        <f t="shared" si="2"/>
        <v>0</v>
      </c>
      <c r="Q59" s="291">
        <f t="shared" si="3"/>
        <v>0</v>
      </c>
    </row>
    <row r="60" spans="1:29" ht="16.899999999999999" customHeight="1">
      <c r="A60" s="50" t="s">
        <v>128</v>
      </c>
      <c r="B60" s="24">
        <v>2450</v>
      </c>
      <c r="C60" s="24">
        <v>862</v>
      </c>
      <c r="D60" s="11" t="s">
        <v>8</v>
      </c>
      <c r="E60" s="11" t="s">
        <v>8</v>
      </c>
      <c r="F60" s="11" t="s">
        <v>8</v>
      </c>
      <c r="G60" s="11" t="s">
        <v>8</v>
      </c>
      <c r="H60" s="11" t="s">
        <v>8</v>
      </c>
      <c r="I60" s="11" t="s">
        <v>8</v>
      </c>
      <c r="J60" s="11" t="s">
        <v>8</v>
      </c>
      <c r="K60" s="11" t="s">
        <v>8</v>
      </c>
      <c r="L60" s="11" t="s">
        <v>8</v>
      </c>
      <c r="M60" s="11" t="s">
        <v>8</v>
      </c>
      <c r="N60" s="11" t="s">
        <v>8</v>
      </c>
      <c r="O60" s="291">
        <f t="shared" si="1"/>
        <v>0</v>
      </c>
      <c r="P60" s="291">
        <f t="shared" si="2"/>
        <v>0</v>
      </c>
      <c r="Q60" s="291">
        <f t="shared" si="3"/>
        <v>0</v>
      </c>
    </row>
    <row r="61" spans="1:29" ht="43.9" customHeight="1">
      <c r="A61" s="50" t="s">
        <v>129</v>
      </c>
      <c r="B61" s="24">
        <v>2460</v>
      </c>
      <c r="C61" s="24">
        <v>863</v>
      </c>
      <c r="D61" s="11" t="s">
        <v>8</v>
      </c>
      <c r="E61" s="11" t="s">
        <v>8</v>
      </c>
      <c r="F61" s="11" t="s">
        <v>8</v>
      </c>
      <c r="G61" s="11" t="s">
        <v>8</v>
      </c>
      <c r="H61" s="11" t="s">
        <v>8</v>
      </c>
      <c r="I61" s="11" t="s">
        <v>8</v>
      </c>
      <c r="J61" s="11" t="s">
        <v>8</v>
      </c>
      <c r="K61" s="11" t="s">
        <v>8</v>
      </c>
      <c r="L61" s="11" t="s">
        <v>8</v>
      </c>
      <c r="M61" s="11" t="s">
        <v>8</v>
      </c>
      <c r="N61" s="11" t="s">
        <v>8</v>
      </c>
      <c r="O61" s="291">
        <f t="shared" si="1"/>
        <v>0</v>
      </c>
      <c r="P61" s="291">
        <f t="shared" si="2"/>
        <v>0</v>
      </c>
      <c r="Q61" s="291">
        <f t="shared" si="3"/>
        <v>0</v>
      </c>
    </row>
    <row r="62" spans="1:29" ht="30.6" customHeight="1">
      <c r="A62" s="55" t="s">
        <v>130</v>
      </c>
      <c r="B62" s="56">
        <v>2500</v>
      </c>
      <c r="C62" s="56" t="s">
        <v>8</v>
      </c>
      <c r="D62" s="45">
        <f>D63</f>
        <v>0</v>
      </c>
      <c r="E62" s="45">
        <f t="shared" ref="E62:L62" si="19">E63</f>
        <v>0</v>
      </c>
      <c r="F62" s="45">
        <f t="shared" si="19"/>
        <v>0</v>
      </c>
      <c r="G62" s="45">
        <f t="shared" si="19"/>
        <v>0</v>
      </c>
      <c r="H62" s="45">
        <f t="shared" si="19"/>
        <v>0</v>
      </c>
      <c r="I62" s="45">
        <f t="shared" si="19"/>
        <v>0</v>
      </c>
      <c r="J62" s="45">
        <f t="shared" si="19"/>
        <v>0</v>
      </c>
      <c r="K62" s="45">
        <f t="shared" si="19"/>
        <v>0</v>
      </c>
      <c r="L62" s="45">
        <f t="shared" si="19"/>
        <v>0</v>
      </c>
      <c r="M62" s="45">
        <v>0</v>
      </c>
      <c r="N62" s="45">
        <v>0</v>
      </c>
      <c r="O62" s="291">
        <f t="shared" si="1"/>
        <v>0</v>
      </c>
      <c r="P62" s="291">
        <f t="shared" si="2"/>
        <v>0</v>
      </c>
      <c r="Q62" s="291">
        <f t="shared" si="3"/>
        <v>0</v>
      </c>
    </row>
    <row r="63" spans="1:29" ht="57" customHeight="1">
      <c r="A63" s="50" t="s">
        <v>131</v>
      </c>
      <c r="B63" s="24">
        <v>2520</v>
      </c>
      <c r="C63" s="24">
        <v>831</v>
      </c>
      <c r="D63" s="11"/>
      <c r="E63" s="11"/>
      <c r="F63" s="11"/>
      <c r="G63" s="11"/>
      <c r="H63" s="11"/>
      <c r="I63" s="11"/>
      <c r="J63" s="11"/>
      <c r="K63" s="11"/>
      <c r="L63" s="11"/>
      <c r="M63" s="11" t="s">
        <v>8</v>
      </c>
      <c r="N63" s="11" t="s">
        <v>8</v>
      </c>
      <c r="O63" s="291">
        <f t="shared" si="1"/>
        <v>0</v>
      </c>
      <c r="P63" s="291">
        <f t="shared" si="2"/>
        <v>0</v>
      </c>
      <c r="Q63" s="291">
        <f t="shared" si="3"/>
        <v>0</v>
      </c>
      <c r="R63" s="22" t="s">
        <v>132</v>
      </c>
    </row>
    <row r="64" spans="1:29" ht="15.6" customHeight="1">
      <c r="A64" s="55" t="s">
        <v>133</v>
      </c>
      <c r="B64" s="56">
        <v>2600</v>
      </c>
      <c r="C64" s="56" t="s">
        <v>8</v>
      </c>
      <c r="D64" s="45">
        <f>D67+D68+D70</f>
        <v>31230300</v>
      </c>
      <c r="E64" s="45">
        <f t="shared" ref="E64:L64" si="20">E67+E68+E70</f>
        <v>14897451.34</v>
      </c>
      <c r="F64" s="45">
        <f t="shared" si="20"/>
        <v>814100</v>
      </c>
      <c r="G64" s="45">
        <f t="shared" si="20"/>
        <v>19762000</v>
      </c>
      <c r="H64" s="45">
        <f t="shared" si="20"/>
        <v>14557891.062616801</v>
      </c>
      <c r="I64" s="45">
        <f t="shared" si="20"/>
        <v>814100</v>
      </c>
      <c r="J64" s="45">
        <f t="shared" si="20"/>
        <v>16272700</v>
      </c>
      <c r="K64" s="45">
        <f t="shared" si="20"/>
        <v>7520201.9026349802</v>
      </c>
      <c r="L64" s="45">
        <f t="shared" si="20"/>
        <v>814100</v>
      </c>
      <c r="M64" s="45">
        <v>0</v>
      </c>
      <c r="N64" s="45">
        <v>0</v>
      </c>
      <c r="O64" s="291">
        <f t="shared" si="1"/>
        <v>46941851.340000004</v>
      </c>
      <c r="P64" s="291">
        <f t="shared" si="2"/>
        <v>35133991.062616803</v>
      </c>
      <c r="Q64" s="291">
        <f t="shared" si="3"/>
        <v>24607001.902634978</v>
      </c>
      <c r="R64" s="22" t="s">
        <v>134</v>
      </c>
    </row>
    <row r="65" spans="1:29" ht="40.9" customHeight="1">
      <c r="A65" s="50" t="s">
        <v>135</v>
      </c>
      <c r="B65" s="24">
        <v>2610</v>
      </c>
      <c r="C65" s="24">
        <v>241</v>
      </c>
      <c r="D65" s="11" t="s">
        <v>8</v>
      </c>
      <c r="E65" s="11" t="s">
        <v>8</v>
      </c>
      <c r="F65" s="11" t="s">
        <v>8</v>
      </c>
      <c r="G65" s="11" t="s">
        <v>8</v>
      </c>
      <c r="H65" s="11" t="s">
        <v>8</v>
      </c>
      <c r="I65" s="11" t="s">
        <v>8</v>
      </c>
      <c r="J65" s="11" t="s">
        <v>8</v>
      </c>
      <c r="K65" s="11" t="s">
        <v>8</v>
      </c>
      <c r="L65" s="11" t="s">
        <v>8</v>
      </c>
      <c r="M65" s="11" t="s">
        <v>8</v>
      </c>
      <c r="N65" s="11" t="s">
        <v>8</v>
      </c>
      <c r="O65" s="291">
        <f t="shared" si="1"/>
        <v>0</v>
      </c>
      <c r="P65" s="291">
        <f t="shared" si="2"/>
        <v>0</v>
      </c>
      <c r="Q65" s="291">
        <f t="shared" si="3"/>
        <v>0</v>
      </c>
    </row>
    <row r="66" spans="1:29" ht="31.9" customHeight="1">
      <c r="A66" s="50" t="s">
        <v>136</v>
      </c>
      <c r="B66" s="24">
        <v>2630</v>
      </c>
      <c r="C66" s="24">
        <v>243</v>
      </c>
      <c r="D66" s="11" t="s">
        <v>8</v>
      </c>
      <c r="E66" s="11" t="s">
        <v>8</v>
      </c>
      <c r="F66" s="11" t="s">
        <v>8</v>
      </c>
      <c r="G66" s="11" t="s">
        <v>8</v>
      </c>
      <c r="H66" s="11" t="s">
        <v>8</v>
      </c>
      <c r="I66" s="11" t="s">
        <v>8</v>
      </c>
      <c r="J66" s="11" t="s">
        <v>8</v>
      </c>
      <c r="K66" s="11" t="s">
        <v>8</v>
      </c>
      <c r="L66" s="11" t="s">
        <v>8</v>
      </c>
      <c r="M66" s="11" t="s">
        <v>8</v>
      </c>
      <c r="N66" s="11" t="s">
        <v>8</v>
      </c>
      <c r="O66" s="291">
        <f t="shared" si="1"/>
        <v>0</v>
      </c>
      <c r="P66" s="291">
        <f t="shared" si="2"/>
        <v>0</v>
      </c>
      <c r="Q66" s="291">
        <f t="shared" si="3"/>
        <v>0</v>
      </c>
      <c r="AC66" s="25"/>
    </row>
    <row r="67" spans="1:29" ht="28.15" customHeight="1">
      <c r="A67" s="243" t="s">
        <v>137</v>
      </c>
      <c r="B67" s="234">
        <v>2640</v>
      </c>
      <c r="C67" s="24">
        <v>244</v>
      </c>
      <c r="D67" s="11">
        <f>31230300-D70</f>
        <v>24414500</v>
      </c>
      <c r="E67" s="11">
        <f>14897451.34-E70-E68</f>
        <v>3289551.34</v>
      </c>
      <c r="F67" s="11">
        <f>814100-F70</f>
        <v>784400</v>
      </c>
      <c r="G67" s="11">
        <f>19762000-G70</f>
        <v>12946200</v>
      </c>
      <c r="H67" s="11">
        <f>14557891.0626168-H70-H68</f>
        <v>2765291.0626168009</v>
      </c>
      <c r="I67" s="11">
        <f>814100-I70</f>
        <v>784400</v>
      </c>
      <c r="J67" s="11">
        <f>16272700-J70</f>
        <v>9456900</v>
      </c>
      <c r="K67" s="11">
        <f>7520201.90263498-K70-K68</f>
        <v>2763901.9026349802</v>
      </c>
      <c r="L67" s="11">
        <f>814100-L70</f>
        <v>784400</v>
      </c>
      <c r="M67" s="11" t="s">
        <v>8</v>
      </c>
      <c r="N67" s="11" t="s">
        <v>8</v>
      </c>
      <c r="O67" s="291">
        <f t="shared" si="1"/>
        <v>28488451.34</v>
      </c>
      <c r="P67" s="291">
        <f t="shared" si="2"/>
        <v>16495891.062616801</v>
      </c>
      <c r="Q67" s="291">
        <f t="shared" si="3"/>
        <v>13005201.90263498</v>
      </c>
      <c r="R67" s="88" t="s">
        <v>231</v>
      </c>
    </row>
    <row r="68" spans="1:29" ht="13.9" customHeight="1">
      <c r="A68" s="244"/>
      <c r="B68" s="235"/>
      <c r="C68" s="24">
        <v>323</v>
      </c>
      <c r="D68" s="11"/>
      <c r="E68" s="11">
        <v>11607900</v>
      </c>
      <c r="F68" s="11"/>
      <c r="G68" s="11"/>
      <c r="H68" s="11">
        <v>11792600</v>
      </c>
      <c r="I68" s="11"/>
      <c r="J68" s="11"/>
      <c r="K68" s="11">
        <v>4756300</v>
      </c>
      <c r="L68" s="11"/>
      <c r="M68" s="11" t="s">
        <v>8</v>
      </c>
      <c r="N68" s="11" t="s">
        <v>8</v>
      </c>
      <c r="O68" s="291">
        <f t="shared" si="1"/>
        <v>11607900</v>
      </c>
      <c r="P68" s="291">
        <f t="shared" si="2"/>
        <v>11792600</v>
      </c>
      <c r="Q68" s="291">
        <f t="shared" si="3"/>
        <v>4756300</v>
      </c>
      <c r="R68" s="22" t="s">
        <v>138</v>
      </c>
    </row>
    <row r="69" spans="1:29" ht="46.15" customHeight="1">
      <c r="A69" s="50" t="s">
        <v>139</v>
      </c>
      <c r="B69" s="24">
        <v>2650</v>
      </c>
      <c r="C69" s="24">
        <v>246</v>
      </c>
      <c r="D69" s="11" t="s">
        <v>8</v>
      </c>
      <c r="E69" s="11" t="s">
        <v>8</v>
      </c>
      <c r="F69" s="11" t="s">
        <v>8</v>
      </c>
      <c r="G69" s="11" t="s">
        <v>8</v>
      </c>
      <c r="H69" s="11" t="s">
        <v>8</v>
      </c>
      <c r="I69" s="11" t="s">
        <v>8</v>
      </c>
      <c r="J69" s="11" t="s">
        <v>8</v>
      </c>
      <c r="K69" s="11" t="s">
        <v>8</v>
      </c>
      <c r="L69" s="11" t="s">
        <v>8</v>
      </c>
      <c r="M69" s="11" t="s">
        <v>8</v>
      </c>
      <c r="N69" s="11" t="s">
        <v>8</v>
      </c>
      <c r="O69" s="291">
        <f t="shared" si="1"/>
        <v>0</v>
      </c>
      <c r="P69" s="291">
        <f t="shared" si="2"/>
        <v>0</v>
      </c>
      <c r="Q69" s="291">
        <f t="shared" si="3"/>
        <v>0</v>
      </c>
    </row>
    <row r="70" spans="1:29" ht="18" customHeight="1">
      <c r="A70" s="50" t="s">
        <v>140</v>
      </c>
      <c r="B70" s="24">
        <v>2660</v>
      </c>
      <c r="C70" s="24">
        <v>247</v>
      </c>
      <c r="D70" s="11">
        <v>6815800</v>
      </c>
      <c r="E70" s="11"/>
      <c r="F70" s="11">
        <v>29700</v>
      </c>
      <c r="G70" s="11">
        <v>6815800</v>
      </c>
      <c r="H70" s="11"/>
      <c r="I70" s="11">
        <v>29700</v>
      </c>
      <c r="J70" s="11">
        <v>6815800</v>
      </c>
      <c r="K70" s="11"/>
      <c r="L70" s="11">
        <v>29700</v>
      </c>
      <c r="M70" s="11" t="s">
        <v>8</v>
      </c>
      <c r="N70" s="11" t="s">
        <v>8</v>
      </c>
      <c r="O70" s="291">
        <f t="shared" si="1"/>
        <v>6845500</v>
      </c>
      <c r="P70" s="291">
        <f t="shared" si="2"/>
        <v>6845500</v>
      </c>
      <c r="Q70" s="291">
        <f t="shared" si="3"/>
        <v>6845500</v>
      </c>
      <c r="R70" s="22" t="s">
        <v>141</v>
      </c>
    </row>
    <row r="71" spans="1:29" ht="30" customHeight="1">
      <c r="A71" s="55" t="s">
        <v>142</v>
      </c>
      <c r="B71" s="56">
        <v>2700</v>
      </c>
      <c r="C71" s="56">
        <v>400</v>
      </c>
      <c r="D71" s="45" t="s">
        <v>8</v>
      </c>
      <c r="E71" s="45" t="s">
        <v>8</v>
      </c>
      <c r="F71" s="45" t="s">
        <v>8</v>
      </c>
      <c r="G71" s="45" t="s">
        <v>8</v>
      </c>
      <c r="H71" s="45" t="s">
        <v>8</v>
      </c>
      <c r="I71" s="45" t="s">
        <v>8</v>
      </c>
      <c r="J71" s="45" t="s">
        <v>8</v>
      </c>
      <c r="K71" s="45" t="s">
        <v>8</v>
      </c>
      <c r="L71" s="45" t="s">
        <v>8</v>
      </c>
      <c r="M71" s="45" t="s">
        <v>8</v>
      </c>
      <c r="N71" s="45" t="s">
        <v>8</v>
      </c>
      <c r="O71" s="291">
        <f t="shared" si="1"/>
        <v>0</v>
      </c>
      <c r="P71" s="291">
        <f t="shared" si="2"/>
        <v>0</v>
      </c>
      <c r="Q71" s="291">
        <f t="shared" si="3"/>
        <v>0</v>
      </c>
    </row>
    <row r="72" spans="1:29" ht="42.6" customHeight="1">
      <c r="A72" s="50" t="s">
        <v>143</v>
      </c>
      <c r="B72" s="24">
        <v>2710</v>
      </c>
      <c r="C72" s="10">
        <v>406</v>
      </c>
      <c r="D72" s="11" t="s">
        <v>8</v>
      </c>
      <c r="E72" s="11" t="s">
        <v>8</v>
      </c>
      <c r="F72" s="11" t="s">
        <v>8</v>
      </c>
      <c r="G72" s="11" t="s">
        <v>8</v>
      </c>
      <c r="H72" s="11" t="s">
        <v>8</v>
      </c>
      <c r="I72" s="11" t="s">
        <v>8</v>
      </c>
      <c r="J72" s="11" t="s">
        <v>8</v>
      </c>
      <c r="K72" s="11" t="s">
        <v>8</v>
      </c>
      <c r="L72" s="11" t="s">
        <v>8</v>
      </c>
      <c r="M72" s="11" t="s">
        <v>8</v>
      </c>
      <c r="N72" s="11" t="s">
        <v>8</v>
      </c>
      <c r="O72" s="291">
        <f t="shared" si="1"/>
        <v>0</v>
      </c>
      <c r="P72" s="291">
        <f t="shared" si="2"/>
        <v>0</v>
      </c>
      <c r="Q72" s="291">
        <f t="shared" si="3"/>
        <v>0</v>
      </c>
    </row>
    <row r="73" spans="1:29" ht="45.75" thickBot="1">
      <c r="A73" s="9" t="s">
        <v>144</v>
      </c>
      <c r="B73" s="10">
        <v>2720</v>
      </c>
      <c r="C73" s="10">
        <v>407</v>
      </c>
      <c r="D73" s="11" t="s">
        <v>8</v>
      </c>
      <c r="E73" s="11" t="s">
        <v>8</v>
      </c>
      <c r="F73" s="11" t="s">
        <v>8</v>
      </c>
      <c r="G73" s="11" t="s">
        <v>8</v>
      </c>
      <c r="H73" s="11" t="s">
        <v>8</v>
      </c>
      <c r="I73" s="11" t="s">
        <v>8</v>
      </c>
      <c r="J73" s="11" t="s">
        <v>8</v>
      </c>
      <c r="K73" s="11" t="s">
        <v>8</v>
      </c>
      <c r="L73" s="11" t="s">
        <v>8</v>
      </c>
      <c r="M73" s="11" t="s">
        <v>8</v>
      </c>
      <c r="N73" s="11" t="s">
        <v>8</v>
      </c>
      <c r="O73" s="291">
        <f t="shared" si="1"/>
        <v>0</v>
      </c>
      <c r="P73" s="291">
        <f t="shared" si="2"/>
        <v>0</v>
      </c>
      <c r="Q73" s="291">
        <f t="shared" si="3"/>
        <v>0</v>
      </c>
    </row>
    <row r="74" spans="1:29" ht="15.75" thickBot="1">
      <c r="A74" s="89" t="s">
        <v>145</v>
      </c>
      <c r="B74" s="90">
        <v>3000</v>
      </c>
      <c r="C74" s="90">
        <v>100</v>
      </c>
      <c r="D74" s="39">
        <f>SUM(D75)</f>
        <v>0</v>
      </c>
      <c r="E74" s="39">
        <f t="shared" ref="E74:L74" si="21">SUM(E75)</f>
        <v>0</v>
      </c>
      <c r="F74" s="39">
        <f t="shared" si="21"/>
        <v>0</v>
      </c>
      <c r="G74" s="39">
        <f t="shared" si="21"/>
        <v>0</v>
      </c>
      <c r="H74" s="39">
        <f t="shared" si="21"/>
        <v>0</v>
      </c>
      <c r="I74" s="39">
        <f t="shared" si="21"/>
        <v>0</v>
      </c>
      <c r="J74" s="39">
        <f t="shared" si="21"/>
        <v>0</v>
      </c>
      <c r="K74" s="39">
        <f t="shared" si="21"/>
        <v>0</v>
      </c>
      <c r="L74" s="39">
        <f t="shared" si="21"/>
        <v>0</v>
      </c>
      <c r="M74" s="39" t="s">
        <v>8</v>
      </c>
      <c r="N74" s="39" t="s">
        <v>8</v>
      </c>
      <c r="O74" s="291">
        <f t="shared" si="1"/>
        <v>0</v>
      </c>
      <c r="P74" s="291">
        <f t="shared" si="2"/>
        <v>0</v>
      </c>
      <c r="Q74" s="291">
        <f t="shared" si="3"/>
        <v>0</v>
      </c>
      <c r="R74" s="22" t="s">
        <v>146</v>
      </c>
    </row>
    <row r="75" spans="1:29" ht="30">
      <c r="A75" s="91" t="s">
        <v>147</v>
      </c>
      <c r="B75" s="29">
        <v>3010</v>
      </c>
      <c r="C75" s="29"/>
      <c r="D75" s="30"/>
      <c r="E75" s="30"/>
      <c r="F75" s="30"/>
      <c r="G75" s="30"/>
      <c r="H75" s="30"/>
      <c r="I75" s="30"/>
      <c r="J75" s="30"/>
      <c r="K75" s="30"/>
      <c r="L75" s="30"/>
      <c r="M75" s="11" t="s">
        <v>8</v>
      </c>
      <c r="N75" s="11" t="s">
        <v>8</v>
      </c>
      <c r="O75" s="291">
        <f t="shared" si="1"/>
        <v>0</v>
      </c>
      <c r="P75" s="291">
        <f t="shared" si="2"/>
        <v>0</v>
      </c>
      <c r="Q75" s="291">
        <f t="shared" si="3"/>
        <v>0</v>
      </c>
      <c r="R75" s="22" t="s">
        <v>148</v>
      </c>
    </row>
    <row r="76" spans="1:29" ht="15" customHeight="1">
      <c r="A76" s="59" t="s">
        <v>149</v>
      </c>
      <c r="B76" s="24">
        <v>3020</v>
      </c>
      <c r="C76" s="24"/>
      <c r="D76" s="11" t="s">
        <v>8</v>
      </c>
      <c r="E76" s="11" t="s">
        <v>8</v>
      </c>
      <c r="F76" s="11" t="s">
        <v>8</v>
      </c>
      <c r="G76" s="11" t="s">
        <v>8</v>
      </c>
      <c r="H76" s="11" t="s">
        <v>8</v>
      </c>
      <c r="I76" s="11" t="s">
        <v>8</v>
      </c>
      <c r="J76" s="11" t="s">
        <v>8</v>
      </c>
      <c r="K76" s="11" t="s">
        <v>8</v>
      </c>
      <c r="L76" s="11" t="s">
        <v>8</v>
      </c>
      <c r="M76" s="11" t="s">
        <v>8</v>
      </c>
      <c r="N76" s="11" t="s">
        <v>8</v>
      </c>
      <c r="O76" s="291">
        <f t="shared" ref="O76:O79" si="22">SUM(D76:F76)</f>
        <v>0</v>
      </c>
      <c r="P76" s="291">
        <f t="shared" ref="P76:P79" si="23">SUM(G76:I76)</f>
        <v>0</v>
      </c>
      <c r="Q76" s="291">
        <f t="shared" ref="Q76:Q79" si="24">SUM(J76:L76)</f>
        <v>0</v>
      </c>
    </row>
    <row r="77" spans="1:29" ht="14.45" customHeight="1" thickBot="1">
      <c r="A77" s="92" t="s">
        <v>150</v>
      </c>
      <c r="B77" s="10">
        <v>3030</v>
      </c>
      <c r="C77" s="10"/>
      <c r="D77" s="11" t="s">
        <v>8</v>
      </c>
      <c r="E77" s="11" t="s">
        <v>8</v>
      </c>
      <c r="F77" s="11" t="s">
        <v>8</v>
      </c>
      <c r="G77" s="11" t="s">
        <v>8</v>
      </c>
      <c r="H77" s="11" t="s">
        <v>8</v>
      </c>
      <c r="I77" s="11" t="s">
        <v>8</v>
      </c>
      <c r="J77" s="11" t="s">
        <v>8</v>
      </c>
      <c r="K77" s="11" t="s">
        <v>8</v>
      </c>
      <c r="L77" s="11" t="s">
        <v>8</v>
      </c>
      <c r="M77" s="11" t="s">
        <v>8</v>
      </c>
      <c r="N77" s="11" t="s">
        <v>8</v>
      </c>
      <c r="O77" s="291">
        <f t="shared" si="22"/>
        <v>0</v>
      </c>
      <c r="P77" s="291">
        <f t="shared" si="23"/>
        <v>0</v>
      </c>
      <c r="Q77" s="291">
        <f t="shared" si="24"/>
        <v>0</v>
      </c>
    </row>
    <row r="78" spans="1:29">
      <c r="A78" s="93" t="s">
        <v>151</v>
      </c>
      <c r="B78" s="94">
        <v>4000</v>
      </c>
      <c r="C78" s="94" t="s">
        <v>8</v>
      </c>
      <c r="D78" s="95">
        <f>D79</f>
        <v>0</v>
      </c>
      <c r="E78" s="95">
        <f t="shared" ref="E78:N78" si="25">E79</f>
        <v>0</v>
      </c>
      <c r="F78" s="95">
        <f t="shared" si="25"/>
        <v>0</v>
      </c>
      <c r="G78" s="95">
        <f t="shared" si="25"/>
        <v>0</v>
      </c>
      <c r="H78" s="95">
        <f t="shared" si="25"/>
        <v>0</v>
      </c>
      <c r="I78" s="95">
        <f t="shared" si="25"/>
        <v>0</v>
      </c>
      <c r="J78" s="95">
        <f t="shared" si="25"/>
        <v>0</v>
      </c>
      <c r="K78" s="95">
        <f t="shared" si="25"/>
        <v>0</v>
      </c>
      <c r="L78" s="95">
        <f t="shared" si="25"/>
        <v>0</v>
      </c>
      <c r="M78" s="95" t="str">
        <f t="shared" si="25"/>
        <v>х</v>
      </c>
      <c r="N78" s="95" t="str">
        <f t="shared" si="25"/>
        <v>х</v>
      </c>
      <c r="O78" s="291">
        <f t="shared" si="22"/>
        <v>0</v>
      </c>
      <c r="P78" s="291">
        <f t="shared" si="23"/>
        <v>0</v>
      </c>
      <c r="Q78" s="291">
        <f t="shared" si="24"/>
        <v>0</v>
      </c>
      <c r="R78" s="22" t="s">
        <v>152</v>
      </c>
    </row>
    <row r="79" spans="1:29" ht="30.75" thickBot="1">
      <c r="A79" s="96" t="s">
        <v>153</v>
      </c>
      <c r="B79" s="26">
        <v>4010</v>
      </c>
      <c r="C79" s="26">
        <v>610</v>
      </c>
      <c r="D79" s="35"/>
      <c r="E79" s="35"/>
      <c r="F79" s="35"/>
      <c r="G79" s="35"/>
      <c r="H79" s="35"/>
      <c r="I79" s="35"/>
      <c r="J79" s="35"/>
      <c r="K79" s="35"/>
      <c r="L79" s="35"/>
      <c r="M79" s="35" t="s">
        <v>8</v>
      </c>
      <c r="N79" s="36" t="s">
        <v>8</v>
      </c>
      <c r="O79" s="291">
        <f t="shared" si="22"/>
        <v>0</v>
      </c>
      <c r="P79" s="291">
        <f t="shared" si="23"/>
        <v>0</v>
      </c>
      <c r="Q79" s="291">
        <f t="shared" si="24"/>
        <v>0</v>
      </c>
      <c r="R79" s="22" t="s">
        <v>154</v>
      </c>
    </row>
    <row r="80" spans="1:29">
      <c r="B80" s="23"/>
      <c r="C80" s="23"/>
      <c r="D80" s="21"/>
      <c r="E80" s="21"/>
      <c r="F80" s="21"/>
      <c r="G80" s="21"/>
      <c r="H80" s="21"/>
      <c r="I80" s="21"/>
      <c r="J80" s="21"/>
      <c r="K80" s="21"/>
      <c r="L80" s="21"/>
    </row>
    <row r="81" spans="1:18">
      <c r="B81" s="23"/>
      <c r="C81" s="23"/>
      <c r="D81" s="21"/>
      <c r="E81" s="21"/>
      <c r="F81" s="21"/>
      <c r="G81" s="21"/>
      <c r="H81" s="21"/>
      <c r="I81" s="21"/>
      <c r="J81" s="21"/>
      <c r="K81" s="21"/>
      <c r="L81" s="21"/>
    </row>
    <row r="82" spans="1:18" ht="22.9" customHeight="1">
      <c r="A82" s="245" t="s">
        <v>155</v>
      </c>
      <c r="B82" s="245"/>
      <c r="C82" s="245"/>
      <c r="D82" s="97"/>
      <c r="G82" s="98"/>
      <c r="H82" s="98"/>
      <c r="I82" s="21"/>
      <c r="J82" s="21"/>
      <c r="K82" s="99" t="s">
        <v>156</v>
      </c>
      <c r="L82" s="21"/>
    </row>
    <row r="83" spans="1:18" ht="17.45" customHeight="1">
      <c r="A83" s="97"/>
      <c r="B83" s="97"/>
      <c r="C83" s="97"/>
      <c r="D83" s="97"/>
      <c r="G83" s="97"/>
      <c r="H83" s="97"/>
      <c r="I83" s="21"/>
      <c r="J83" s="21"/>
      <c r="K83" s="99"/>
      <c r="L83" s="21"/>
    </row>
    <row r="84" spans="1:18" ht="27" customHeight="1">
      <c r="A84" s="245" t="s">
        <v>157</v>
      </c>
      <c r="B84" s="245"/>
      <c r="C84" s="245"/>
      <c r="D84" s="245"/>
      <c r="E84" s="245"/>
      <c r="G84" s="100"/>
      <c r="H84" s="100"/>
      <c r="I84" s="21"/>
      <c r="J84" s="21"/>
      <c r="K84" s="99" t="s">
        <v>158</v>
      </c>
      <c r="L84" s="21"/>
    </row>
    <row r="85" spans="1:18" s="21" customFormat="1" ht="14.45" customHeight="1">
      <c r="A85" s="2"/>
      <c r="B85" s="1"/>
      <c r="C85" s="2"/>
      <c r="D85" s="3"/>
      <c r="E85" s="3"/>
      <c r="F85" s="3"/>
      <c r="G85" s="3"/>
      <c r="H85" s="3"/>
    </row>
    <row r="86" spans="1:18" s="21" customFormat="1" ht="15" customHeight="1">
      <c r="A86" s="2"/>
      <c r="B86" s="1"/>
      <c r="C86" s="2"/>
      <c r="D86" s="3"/>
      <c r="E86" s="3"/>
      <c r="F86" s="3"/>
      <c r="G86" s="3"/>
      <c r="H86" s="3"/>
    </row>
    <row r="87" spans="1:18" s="21" customFormat="1" ht="23.45" customHeight="1">
      <c r="A87" s="1" t="s">
        <v>250</v>
      </c>
      <c r="B87" s="1"/>
      <c r="C87" s="2"/>
      <c r="D87" s="3"/>
      <c r="E87" s="3"/>
      <c r="F87" s="3"/>
      <c r="G87" s="3"/>
      <c r="H87" s="3"/>
    </row>
    <row r="88" spans="1:18" s="21" customFormat="1" ht="15.75">
      <c r="A88" s="101" t="s">
        <v>251</v>
      </c>
      <c r="B88" s="102"/>
      <c r="C88" s="102"/>
      <c r="D88" s="102"/>
      <c r="E88" s="102"/>
      <c r="F88" s="102"/>
      <c r="G88" s="102"/>
      <c r="H88" s="102"/>
    </row>
    <row r="89" spans="1:18" hidden="1">
      <c r="B89" s="23"/>
      <c r="C89" s="23"/>
      <c r="D89" s="21"/>
      <c r="E89" s="21"/>
      <c r="F89" s="21"/>
      <c r="G89" s="21"/>
      <c r="H89" s="21"/>
      <c r="I89" s="21"/>
      <c r="J89" s="21"/>
      <c r="K89" s="21"/>
      <c r="L89" s="21"/>
      <c r="R89" s="21"/>
    </row>
    <row r="90" spans="1:18">
      <c r="B90" s="23"/>
      <c r="C90" s="23"/>
      <c r="D90" s="21"/>
      <c r="E90" s="21"/>
      <c r="F90" s="21"/>
      <c r="G90" s="21"/>
      <c r="H90" s="21"/>
      <c r="I90" s="21"/>
      <c r="J90" s="21"/>
      <c r="K90" s="21"/>
      <c r="L90" s="21"/>
      <c r="R90" s="21"/>
    </row>
    <row r="91" spans="1:18">
      <c r="B91" s="23"/>
      <c r="C91" s="23"/>
      <c r="D91" s="21"/>
      <c r="E91" s="21"/>
      <c r="F91" s="21"/>
      <c r="G91" s="21"/>
      <c r="H91" s="21"/>
      <c r="I91" s="21"/>
      <c r="J91" s="21"/>
      <c r="K91" s="21"/>
      <c r="L91" s="21"/>
      <c r="R91" s="21"/>
    </row>
    <row r="92" spans="1:18">
      <c r="B92" s="23"/>
      <c r="C92" s="23"/>
      <c r="D92" s="21"/>
      <c r="E92" s="21"/>
      <c r="F92" s="21"/>
      <c r="G92" s="21"/>
      <c r="H92" s="21"/>
      <c r="I92" s="21"/>
      <c r="J92" s="21"/>
      <c r="K92" s="21"/>
      <c r="L92" s="21"/>
      <c r="R92" s="21"/>
    </row>
    <row r="93" spans="1:18">
      <c r="B93" s="23"/>
      <c r="C93" s="23"/>
      <c r="D93" s="21"/>
      <c r="E93" s="21"/>
      <c r="F93" s="21"/>
      <c r="G93" s="21"/>
      <c r="H93" s="21"/>
      <c r="I93" s="21"/>
      <c r="J93" s="21"/>
      <c r="K93" s="21"/>
      <c r="L93" s="21"/>
      <c r="R93" s="21"/>
    </row>
    <row r="94" spans="1:18">
      <c r="B94" s="23"/>
      <c r="C94" s="23"/>
      <c r="D94" s="21"/>
      <c r="E94" s="21"/>
      <c r="F94" s="21"/>
      <c r="G94" s="21"/>
      <c r="H94" s="21"/>
      <c r="I94" s="21"/>
      <c r="J94" s="21"/>
      <c r="K94" s="21"/>
      <c r="L94" s="21"/>
      <c r="R94" s="21"/>
    </row>
    <row r="95" spans="1:18">
      <c r="B95" s="23"/>
      <c r="C95" s="23"/>
      <c r="D95" s="21"/>
      <c r="E95" s="21"/>
      <c r="F95" s="21"/>
      <c r="G95" s="21"/>
      <c r="H95" s="21"/>
      <c r="I95" s="21"/>
      <c r="J95" s="21"/>
      <c r="K95" s="21"/>
      <c r="L95" s="21"/>
      <c r="R95" s="21"/>
    </row>
    <row r="96" spans="1:18">
      <c r="B96" s="23"/>
      <c r="C96" s="23"/>
      <c r="D96" s="21"/>
      <c r="E96" s="21"/>
      <c r="F96" s="21"/>
      <c r="G96" s="21"/>
      <c r="H96" s="21"/>
      <c r="I96" s="21"/>
      <c r="J96" s="21"/>
      <c r="K96" s="21"/>
      <c r="L96" s="21"/>
      <c r="R96" s="21"/>
    </row>
    <row r="97" spans="1:18">
      <c r="B97" s="23"/>
      <c r="C97" s="23"/>
      <c r="D97" s="21"/>
      <c r="E97" s="21"/>
      <c r="F97" s="21"/>
      <c r="G97" s="21"/>
      <c r="H97" s="21"/>
      <c r="I97" s="21"/>
      <c r="J97" s="21"/>
      <c r="K97" s="21"/>
      <c r="L97" s="21"/>
      <c r="R97" s="21"/>
    </row>
    <row r="98" spans="1:18">
      <c r="B98" s="23"/>
      <c r="C98" s="23"/>
      <c r="D98" s="21"/>
      <c r="E98" s="21"/>
      <c r="F98" s="21"/>
      <c r="G98" s="21"/>
      <c r="H98" s="21"/>
      <c r="I98" s="21"/>
      <c r="J98" s="21"/>
      <c r="K98" s="21"/>
      <c r="L98" s="21"/>
      <c r="R98" s="21"/>
    </row>
    <row r="99" spans="1:18">
      <c r="B99" s="23"/>
      <c r="C99" s="23"/>
      <c r="D99" s="21"/>
      <c r="E99" s="21"/>
      <c r="F99" s="21"/>
      <c r="G99" s="21"/>
      <c r="H99" s="21"/>
      <c r="I99" s="21"/>
      <c r="J99" s="21"/>
      <c r="K99" s="21"/>
      <c r="L99" s="21"/>
      <c r="R99" s="21"/>
    </row>
    <row r="100" spans="1:18">
      <c r="B100" s="23"/>
      <c r="C100" s="23"/>
      <c r="D100" s="21"/>
      <c r="E100" s="21"/>
      <c r="F100" s="21"/>
      <c r="G100" s="21"/>
      <c r="H100" s="21"/>
      <c r="I100" s="21"/>
      <c r="J100" s="21"/>
      <c r="K100" s="21"/>
      <c r="L100" s="21"/>
      <c r="R100" s="21"/>
    </row>
    <row r="101" spans="1:18">
      <c r="B101" s="23"/>
      <c r="C101" s="23"/>
      <c r="D101" s="21"/>
      <c r="E101" s="21"/>
      <c r="F101" s="21"/>
      <c r="G101" s="21"/>
      <c r="H101" s="21"/>
      <c r="I101" s="21"/>
      <c r="J101" s="21"/>
      <c r="K101" s="21"/>
      <c r="L101" s="21"/>
      <c r="R101" s="21"/>
    </row>
    <row r="102" spans="1:18">
      <c r="B102" s="23"/>
      <c r="C102" s="23"/>
      <c r="D102" s="21"/>
      <c r="E102" s="21"/>
      <c r="F102" s="21"/>
      <c r="G102" s="21"/>
      <c r="H102" s="21"/>
      <c r="I102" s="21"/>
      <c r="J102" s="21"/>
      <c r="K102" s="21"/>
      <c r="L102" s="21"/>
      <c r="R102" s="21"/>
    </row>
    <row r="103" spans="1:18">
      <c r="B103" s="23"/>
      <c r="C103" s="23"/>
      <c r="D103" s="21"/>
      <c r="E103" s="21"/>
      <c r="F103" s="21"/>
      <c r="G103" s="21"/>
      <c r="H103" s="21"/>
      <c r="I103" s="21"/>
      <c r="J103" s="21"/>
      <c r="K103" s="21"/>
      <c r="L103" s="21"/>
      <c r="R103" s="21"/>
    </row>
    <row r="104" spans="1:18">
      <c r="B104" s="23"/>
      <c r="C104" s="23"/>
      <c r="D104" s="21"/>
      <c r="E104" s="21"/>
      <c r="F104" s="21"/>
      <c r="G104" s="21"/>
      <c r="H104" s="21"/>
      <c r="I104" s="21"/>
      <c r="J104" s="21"/>
      <c r="K104" s="21"/>
      <c r="L104" s="21"/>
      <c r="R104" s="21"/>
    </row>
    <row r="105" spans="1:18">
      <c r="B105" s="23"/>
      <c r="C105" s="23"/>
      <c r="D105" s="21"/>
      <c r="E105" s="21"/>
      <c r="F105" s="21"/>
      <c r="G105" s="21"/>
      <c r="H105" s="21"/>
      <c r="I105" s="21"/>
      <c r="J105" s="21"/>
      <c r="K105" s="21"/>
      <c r="L105" s="21"/>
      <c r="R105" s="21"/>
    </row>
    <row r="106" spans="1:18">
      <c r="B106" s="23"/>
      <c r="C106" s="23"/>
      <c r="D106" s="21"/>
      <c r="E106" s="21"/>
      <c r="F106" s="21"/>
      <c r="G106" s="21"/>
      <c r="H106" s="21"/>
      <c r="I106" s="21"/>
      <c r="J106" s="21"/>
      <c r="K106" s="21"/>
      <c r="L106" s="21"/>
      <c r="R106" s="21"/>
    </row>
    <row r="107" spans="1:18">
      <c r="B107" s="23"/>
      <c r="C107" s="23"/>
      <c r="D107" s="21"/>
      <c r="E107" s="21"/>
      <c r="F107" s="21"/>
      <c r="G107" s="21"/>
      <c r="H107" s="21"/>
      <c r="I107" s="21"/>
      <c r="J107" s="21"/>
      <c r="K107" s="21"/>
      <c r="L107" s="21"/>
      <c r="R107" s="21"/>
    </row>
    <row r="108" spans="1:18">
      <c r="B108" s="23"/>
      <c r="C108" s="23"/>
      <c r="D108" s="21"/>
      <c r="E108" s="21"/>
      <c r="F108" s="21"/>
      <c r="G108" s="21"/>
      <c r="H108" s="21"/>
      <c r="I108" s="21"/>
      <c r="J108" s="21"/>
      <c r="K108" s="21"/>
      <c r="L108" s="21"/>
      <c r="R108" s="21"/>
    </row>
    <row r="109" spans="1:18">
      <c r="B109" s="23"/>
      <c r="C109" s="23"/>
      <c r="D109" s="21"/>
      <c r="E109" s="21"/>
      <c r="F109" s="21"/>
      <c r="G109" s="21"/>
      <c r="H109" s="21"/>
      <c r="I109" s="21"/>
      <c r="J109" s="21"/>
      <c r="K109" s="21"/>
      <c r="L109" s="21"/>
      <c r="R109" s="21"/>
    </row>
    <row r="110" spans="1:18">
      <c r="A110" s="240" t="s">
        <v>159</v>
      </c>
      <c r="B110" s="240"/>
      <c r="C110" s="240"/>
      <c r="D110" s="240"/>
      <c r="E110" s="240"/>
      <c r="F110" s="240"/>
      <c r="G110" s="240"/>
      <c r="H110" s="240"/>
      <c r="I110" s="240"/>
      <c r="J110" s="240"/>
      <c r="K110" s="240"/>
      <c r="L110" s="240"/>
      <c r="M110" s="240"/>
      <c r="R110" s="21"/>
    </row>
    <row r="111" spans="1:18">
      <c r="A111" s="240" t="s">
        <v>160</v>
      </c>
      <c r="B111" s="240"/>
      <c r="C111" s="240"/>
      <c r="D111" s="240"/>
      <c r="E111" s="240"/>
      <c r="F111" s="240"/>
      <c r="G111" s="240"/>
      <c r="H111" s="240"/>
      <c r="I111" s="240"/>
      <c r="J111" s="240"/>
      <c r="K111" s="240"/>
      <c r="L111" s="240"/>
      <c r="M111" s="240"/>
      <c r="R111" s="21"/>
    </row>
    <row r="112" spans="1:18">
      <c r="A112" s="242" t="s">
        <v>161</v>
      </c>
      <c r="B112" s="242"/>
      <c r="C112" s="242"/>
      <c r="D112" s="242"/>
      <c r="E112" s="242"/>
      <c r="F112" s="242"/>
      <c r="G112" s="242"/>
      <c r="H112" s="242"/>
      <c r="I112" s="242"/>
      <c r="J112" s="242"/>
      <c r="K112" s="242"/>
      <c r="L112" s="242"/>
      <c r="M112" s="242"/>
      <c r="R112" s="21"/>
    </row>
    <row r="113" spans="1:18">
      <c r="A113" s="240" t="s">
        <v>162</v>
      </c>
      <c r="B113" s="240"/>
      <c r="C113" s="240"/>
      <c r="D113" s="240"/>
      <c r="E113" s="240"/>
      <c r="F113" s="240"/>
      <c r="G113" s="240"/>
      <c r="H113" s="240"/>
      <c r="I113" s="240"/>
      <c r="J113" s="240"/>
      <c r="K113" s="240"/>
      <c r="L113" s="240"/>
      <c r="M113" s="240"/>
      <c r="R113" s="21"/>
    </row>
    <row r="114" spans="1:18">
      <c r="A114" s="242" t="s">
        <v>163</v>
      </c>
      <c r="B114" s="242"/>
      <c r="C114" s="242"/>
      <c r="D114" s="242"/>
      <c r="E114" s="242"/>
      <c r="F114" s="242"/>
      <c r="G114" s="242"/>
      <c r="H114" s="242"/>
      <c r="I114" s="242"/>
      <c r="J114" s="242"/>
      <c r="K114" s="242"/>
      <c r="L114" s="242"/>
      <c r="M114" s="242"/>
      <c r="R114" s="21"/>
    </row>
    <row r="115" spans="1:18">
      <c r="A115" s="240" t="s">
        <v>164</v>
      </c>
      <c r="B115" s="240"/>
      <c r="C115" s="240"/>
      <c r="D115" s="240"/>
      <c r="E115" s="240"/>
      <c r="F115" s="240"/>
      <c r="G115" s="240"/>
      <c r="H115" s="240"/>
      <c r="I115" s="240"/>
      <c r="J115" s="240"/>
      <c r="K115" s="240"/>
      <c r="L115" s="240"/>
      <c r="M115" s="240"/>
      <c r="R115" s="21"/>
    </row>
    <row r="116" spans="1:18">
      <c r="A116" s="240" t="s">
        <v>165</v>
      </c>
      <c r="B116" s="240"/>
      <c r="C116" s="240"/>
      <c r="D116" s="240"/>
      <c r="E116" s="240"/>
      <c r="F116" s="240"/>
      <c r="G116" s="240"/>
      <c r="H116" s="240"/>
      <c r="I116" s="240"/>
      <c r="J116" s="240"/>
      <c r="K116" s="240"/>
      <c r="L116" s="240"/>
      <c r="M116" s="240"/>
      <c r="R116" s="21"/>
    </row>
    <row r="117" spans="1:18">
      <c r="A117" s="242" t="s">
        <v>166</v>
      </c>
      <c r="B117" s="242"/>
      <c r="C117" s="242"/>
      <c r="D117" s="242"/>
      <c r="E117" s="242"/>
      <c r="F117" s="242"/>
      <c r="G117" s="242"/>
      <c r="H117" s="242"/>
      <c r="I117" s="242"/>
      <c r="J117" s="242"/>
      <c r="K117" s="242"/>
      <c r="L117" s="242"/>
      <c r="M117" s="242"/>
      <c r="R117" s="21"/>
    </row>
    <row r="118" spans="1:18">
      <c r="A118" s="240" t="s">
        <v>167</v>
      </c>
      <c r="B118" s="240"/>
      <c r="C118" s="240"/>
      <c r="D118" s="240"/>
      <c r="E118" s="240"/>
      <c r="F118" s="240"/>
      <c r="G118" s="240"/>
      <c r="H118" s="240"/>
      <c r="I118" s="240"/>
      <c r="J118" s="240"/>
      <c r="K118" s="240"/>
      <c r="L118" s="240"/>
      <c r="M118" s="240"/>
      <c r="R118" s="21"/>
    </row>
    <row r="119" spans="1:18">
      <c r="A119" s="240" t="s">
        <v>168</v>
      </c>
      <c r="B119" s="240"/>
      <c r="C119" s="240"/>
      <c r="D119" s="240"/>
      <c r="E119" s="240"/>
      <c r="F119" s="240"/>
      <c r="G119" s="240"/>
      <c r="H119" s="240"/>
      <c r="I119" s="240"/>
      <c r="J119" s="240"/>
      <c r="K119" s="240"/>
      <c r="L119" s="240"/>
      <c r="M119" s="240"/>
      <c r="R119" s="21"/>
    </row>
    <row r="120" spans="1:18">
      <c r="A120" s="240" t="s">
        <v>169</v>
      </c>
      <c r="B120" s="240"/>
      <c r="C120" s="240"/>
      <c r="D120" s="240"/>
      <c r="E120" s="240"/>
      <c r="F120" s="240"/>
      <c r="G120" s="240"/>
      <c r="H120" s="240"/>
      <c r="I120" s="240"/>
      <c r="J120" s="240"/>
      <c r="K120" s="240"/>
      <c r="L120" s="240"/>
      <c r="M120" s="240"/>
      <c r="R120" s="21"/>
    </row>
    <row r="121" spans="1:18">
      <c r="A121" s="240" t="s">
        <v>170</v>
      </c>
      <c r="B121" s="240"/>
      <c r="C121" s="240"/>
      <c r="D121" s="240"/>
      <c r="E121" s="240"/>
      <c r="F121" s="240"/>
      <c r="G121" s="240"/>
      <c r="H121" s="240"/>
      <c r="I121" s="240"/>
      <c r="J121" s="240"/>
      <c r="K121" s="240"/>
      <c r="L121" s="240"/>
      <c r="M121" s="240"/>
      <c r="R121" s="21"/>
    </row>
    <row r="122" spans="1:18">
      <c r="A122" s="240" t="s">
        <v>171</v>
      </c>
      <c r="B122" s="240"/>
      <c r="C122" s="240"/>
      <c r="D122" s="240"/>
      <c r="E122" s="240"/>
      <c r="F122" s="240"/>
      <c r="G122" s="240"/>
      <c r="H122" s="240"/>
      <c r="I122" s="240"/>
      <c r="J122" s="240"/>
      <c r="K122" s="240"/>
      <c r="L122" s="240"/>
      <c r="M122" s="240"/>
      <c r="R122" s="21"/>
    </row>
    <row r="123" spans="1:18">
      <c r="A123" s="103"/>
      <c r="B123" s="23"/>
      <c r="C123" s="23"/>
      <c r="D123" s="103"/>
      <c r="E123" s="103"/>
      <c r="F123" s="103"/>
      <c r="G123" s="103"/>
      <c r="H123" s="103"/>
      <c r="I123" s="103"/>
      <c r="J123" s="103"/>
      <c r="K123" s="103"/>
      <c r="L123" s="103"/>
    </row>
    <row r="127" spans="1:18">
      <c r="R127" s="21"/>
    </row>
    <row r="128" spans="1:18">
      <c r="I128" s="25"/>
      <c r="L128" s="25"/>
    </row>
  </sheetData>
  <mergeCells count="35">
    <mergeCell ref="A118:M118"/>
    <mergeCell ref="A119:M119"/>
    <mergeCell ref="A120:M120"/>
    <mergeCell ref="A121:M121"/>
    <mergeCell ref="G8:I8"/>
    <mergeCell ref="J8:L8"/>
    <mergeCell ref="A122:M122"/>
    <mergeCell ref="S2:U2"/>
    <mergeCell ref="A112:M112"/>
    <mergeCell ref="A113:M113"/>
    <mergeCell ref="A114:M114"/>
    <mergeCell ref="A115:M115"/>
    <mergeCell ref="A116:M116"/>
    <mergeCell ref="A117:M117"/>
    <mergeCell ref="A67:A68"/>
    <mergeCell ref="B67:B68"/>
    <mergeCell ref="A82:C82"/>
    <mergeCell ref="A84:E84"/>
    <mergeCell ref="A110:M110"/>
    <mergeCell ref="A111:M111"/>
    <mergeCell ref="M7:N8"/>
    <mergeCell ref="D8:F8"/>
    <mergeCell ref="Z39:AB39"/>
    <mergeCell ref="A2:N2"/>
    <mergeCell ref="A3:N3"/>
    <mergeCell ref="A4:N4"/>
    <mergeCell ref="A6:A9"/>
    <mergeCell ref="B6:B9"/>
    <mergeCell ref="C6:C9"/>
    <mergeCell ref="D6:N6"/>
    <mergeCell ref="D7:F7"/>
    <mergeCell ref="G7:I7"/>
    <mergeCell ref="J7:L7"/>
    <mergeCell ref="V2:X2"/>
    <mergeCell ref="T39:Y39"/>
  </mergeCells>
  <hyperlinks>
    <hyperlink ref="A112" location="P213" display="P213"/>
    <hyperlink ref="A114" location="P510" display="P510"/>
    <hyperlink ref="A117" location="P980" display="P980"/>
  </hyperlinks>
  <pageMargins left="0.19685039370078741" right="0.19685039370078741" top="0.19685039370078741" bottom="0.39370078740157483" header="0" footer="0.19685039370078741"/>
  <pageSetup paperSize="9" scale="44" fitToHeight="3" orientation="landscape" horizontalDpi="4294967294" verticalDpi="4294967294" r:id="rId1"/>
  <headerFooter>
    <oddFooter>Страница  &amp;P из &amp;N</oddFooter>
  </headerFooter>
  <legacyDrawing r:id="rId2"/>
</worksheet>
</file>

<file path=xl/worksheets/sheet3.xml><?xml version="1.0" encoding="utf-8"?>
<worksheet xmlns="http://schemas.openxmlformats.org/spreadsheetml/2006/main" xmlns:r="http://schemas.openxmlformats.org/officeDocument/2006/relationships">
  <sheetPr>
    <tabColor theme="7" tint="0.59999389629810485"/>
  </sheetPr>
  <dimension ref="A1:W55"/>
  <sheetViews>
    <sheetView tabSelected="1" view="pageBreakPreview" topLeftCell="A22" zoomScale="60" zoomScaleNormal="100" workbookViewId="0">
      <selection activeCell="N24" sqref="N24"/>
    </sheetView>
  </sheetViews>
  <sheetFormatPr defaultColWidth="9.140625" defaultRowHeight="15"/>
  <cols>
    <col min="1" max="1" width="14" style="4" customWidth="1"/>
    <col min="2" max="2" width="63.7109375" style="5" customWidth="1"/>
    <col min="3" max="3" width="11.28515625" style="5" bestFit="1" customWidth="1"/>
    <col min="4" max="4" width="16.28515625" style="5" customWidth="1"/>
    <col min="5" max="7" width="17.7109375" style="5" customWidth="1"/>
    <col min="8" max="9" width="17.5703125" style="5" customWidth="1"/>
    <col min="10" max="10" width="18.42578125" style="5" customWidth="1"/>
    <col min="11" max="13" width="4.7109375" style="5" customWidth="1"/>
    <col min="14" max="14" width="85.85546875" style="5" customWidth="1"/>
    <col min="15" max="17" width="19.28515625" style="5" customWidth="1"/>
    <col min="18" max="18" width="14.85546875" style="5" customWidth="1"/>
    <col min="19" max="21" width="18.28515625" style="5" customWidth="1"/>
    <col min="22" max="16384" width="9.140625" style="5"/>
  </cols>
  <sheetData>
    <row r="1" spans="1:23" ht="16.5">
      <c r="B1" s="104"/>
      <c r="C1" s="104"/>
      <c r="D1" s="104"/>
      <c r="E1" s="104"/>
      <c r="F1" s="104"/>
      <c r="G1" s="104"/>
      <c r="H1" s="251" t="s">
        <v>172</v>
      </c>
      <c r="I1" s="251"/>
      <c r="J1" s="251"/>
    </row>
    <row r="2" spans="1:23" ht="36" customHeight="1">
      <c r="A2" s="252" t="s">
        <v>249</v>
      </c>
      <c r="B2" s="252"/>
      <c r="C2" s="252"/>
      <c r="D2" s="252"/>
      <c r="E2" s="252"/>
      <c r="F2" s="252"/>
      <c r="G2" s="252"/>
      <c r="H2" s="252"/>
      <c r="I2" s="252"/>
      <c r="J2" s="252"/>
      <c r="N2" s="253" t="s">
        <v>173</v>
      </c>
      <c r="O2" s="254"/>
      <c r="P2" s="254"/>
      <c r="Q2" s="254"/>
      <c r="R2" s="254"/>
      <c r="S2" s="254"/>
      <c r="T2" s="254"/>
    </row>
    <row r="3" spans="1:23" ht="21" customHeight="1">
      <c r="A3" s="255" t="str">
        <f>'Титул ПФХД'!A22</f>
        <v>муниципальное бюджетное общеобразовательное учреждение "Гимназия № 5"</v>
      </c>
      <c r="B3" s="255"/>
      <c r="C3" s="255"/>
      <c r="D3" s="255"/>
      <c r="E3" s="255"/>
      <c r="F3" s="255"/>
      <c r="G3" s="255"/>
      <c r="H3" s="255"/>
      <c r="I3" s="255"/>
      <c r="J3" s="255"/>
      <c r="N3" s="105"/>
      <c r="O3" s="105"/>
      <c r="P3" s="105"/>
      <c r="Q3" s="105"/>
      <c r="R3" s="105"/>
      <c r="S3" s="105"/>
      <c r="T3" s="105"/>
    </row>
    <row r="4" spans="1:23" ht="13.9" customHeight="1">
      <c r="A4" s="256" t="s">
        <v>174</v>
      </c>
      <c r="B4" s="256" t="s">
        <v>1</v>
      </c>
      <c r="C4" s="256" t="s">
        <v>175</v>
      </c>
      <c r="D4" s="256" t="s">
        <v>176</v>
      </c>
      <c r="E4" s="234" t="s">
        <v>177</v>
      </c>
      <c r="F4" s="234" t="s">
        <v>178</v>
      </c>
      <c r="G4" s="256" t="s">
        <v>11</v>
      </c>
      <c r="H4" s="256"/>
      <c r="I4" s="256"/>
      <c r="J4" s="256"/>
      <c r="N4" s="105"/>
      <c r="O4" s="105"/>
      <c r="P4" s="105"/>
      <c r="Q4" s="105"/>
      <c r="R4" s="105"/>
      <c r="S4" s="105"/>
      <c r="T4" s="105"/>
    </row>
    <row r="5" spans="1:23">
      <c r="A5" s="256"/>
      <c r="B5" s="256"/>
      <c r="C5" s="256"/>
      <c r="D5" s="256"/>
      <c r="E5" s="235"/>
      <c r="F5" s="235"/>
      <c r="G5" s="8" t="s">
        <v>33</v>
      </c>
      <c r="H5" s="8" t="s">
        <v>34</v>
      </c>
      <c r="I5" s="8" t="s">
        <v>179</v>
      </c>
      <c r="J5" s="256" t="s">
        <v>36</v>
      </c>
      <c r="N5" s="106"/>
      <c r="O5" s="257" t="s">
        <v>180</v>
      </c>
      <c r="P5" s="257"/>
      <c r="Q5" s="257"/>
      <c r="R5" s="257"/>
      <c r="S5" s="107"/>
      <c r="T5" s="107"/>
    </row>
    <row r="6" spans="1:23" ht="47.45" customHeight="1">
      <c r="A6" s="256"/>
      <c r="B6" s="256"/>
      <c r="C6" s="256"/>
      <c r="D6" s="256"/>
      <c r="E6" s="236"/>
      <c r="F6" s="236"/>
      <c r="G6" s="8" t="s">
        <v>181</v>
      </c>
      <c r="H6" s="8" t="s">
        <v>182</v>
      </c>
      <c r="I6" s="8" t="s">
        <v>183</v>
      </c>
      <c r="J6" s="256"/>
      <c r="N6" s="108"/>
      <c r="O6" s="6" t="s">
        <v>236</v>
      </c>
      <c r="P6" s="6" t="s">
        <v>237</v>
      </c>
      <c r="Q6" s="6" t="s">
        <v>238</v>
      </c>
      <c r="R6" s="6" t="s">
        <v>36</v>
      </c>
      <c r="S6" s="109"/>
      <c r="T6" s="109"/>
    </row>
    <row r="7" spans="1:23" s="106" customFormat="1" ht="15.6" customHeight="1">
      <c r="A7" s="110">
        <v>1</v>
      </c>
      <c r="B7" s="110">
        <v>2</v>
      </c>
      <c r="C7" s="110">
        <v>3</v>
      </c>
      <c r="D7" s="110">
        <v>4</v>
      </c>
      <c r="E7" s="111" t="s">
        <v>7</v>
      </c>
      <c r="F7" s="111" t="s">
        <v>243</v>
      </c>
      <c r="G7" s="110">
        <v>5</v>
      </c>
      <c r="H7" s="110">
        <v>6</v>
      </c>
      <c r="I7" s="110">
        <v>7</v>
      </c>
      <c r="J7" s="110">
        <v>8</v>
      </c>
      <c r="N7" s="108"/>
      <c r="O7" s="246" t="s">
        <v>184</v>
      </c>
      <c r="P7" s="247"/>
      <c r="Q7" s="247"/>
      <c r="R7" s="248"/>
      <c r="S7" s="112"/>
      <c r="T7" s="112"/>
    </row>
    <row r="8" spans="1:23" s="105" customFormat="1" ht="20.45" customHeight="1">
      <c r="A8" s="113">
        <v>1</v>
      </c>
      <c r="B8" s="114" t="s">
        <v>185</v>
      </c>
      <c r="C8" s="115">
        <v>26000</v>
      </c>
      <c r="D8" s="115" t="s">
        <v>8</v>
      </c>
      <c r="E8" s="115"/>
      <c r="F8" s="115"/>
      <c r="G8" s="297">
        <f>G12+G18+G17+G19</f>
        <v>46941851.340000004</v>
      </c>
      <c r="H8" s="297">
        <f>H12+H18+H17+H19</f>
        <v>35133991.062616803</v>
      </c>
      <c r="I8" s="297">
        <f>I12+I18+I17+I19</f>
        <v>24607001.902634978</v>
      </c>
      <c r="J8" s="297">
        <f>SUM(J9:J19)</f>
        <v>0</v>
      </c>
      <c r="N8" s="108"/>
      <c r="O8" s="116">
        <f>ПФХД!D64+ПФХД!E64+ПФХД!F64</f>
        <v>46941851.340000004</v>
      </c>
      <c r="P8" s="116">
        <f>ПФХД!G64+ПФХД!H64+ПФХД!I64</f>
        <v>35133991.062616803</v>
      </c>
      <c r="Q8" s="116">
        <f>ПФХД!J64+ПФХД!K64+ПФХД!L64</f>
        <v>24607001.902634978</v>
      </c>
      <c r="R8" s="117">
        <f>ПФХД!M64+ПФХД!N64</f>
        <v>0</v>
      </c>
      <c r="S8" s="118"/>
      <c r="T8" s="118"/>
    </row>
    <row r="9" spans="1:23" s="106" customFormat="1" ht="19.149999999999999" customHeight="1" thickBot="1">
      <c r="A9" s="249" t="s">
        <v>3</v>
      </c>
      <c r="B9" s="119" t="s">
        <v>67</v>
      </c>
      <c r="C9" s="250">
        <v>26100</v>
      </c>
      <c r="D9" s="250">
        <v>2021</v>
      </c>
      <c r="E9" s="258"/>
      <c r="F9" s="258"/>
      <c r="G9" s="260" t="s">
        <v>8</v>
      </c>
      <c r="H9" s="260" t="s">
        <v>8</v>
      </c>
      <c r="I9" s="260" t="s">
        <v>8</v>
      </c>
      <c r="J9" s="260" t="s">
        <v>8</v>
      </c>
      <c r="N9" s="262" t="s">
        <v>186</v>
      </c>
      <c r="O9" s="262"/>
      <c r="P9" s="262"/>
      <c r="Q9" s="262"/>
      <c r="R9" s="262"/>
      <c r="S9" s="120"/>
      <c r="T9" s="120"/>
    </row>
    <row r="10" spans="1:23" s="121" customFormat="1" ht="105" customHeight="1">
      <c r="A10" s="249"/>
      <c r="B10" s="119" t="s">
        <v>187</v>
      </c>
      <c r="C10" s="250"/>
      <c r="D10" s="250"/>
      <c r="E10" s="259"/>
      <c r="F10" s="259"/>
      <c r="G10" s="261"/>
      <c r="H10" s="261"/>
      <c r="I10" s="261"/>
      <c r="J10" s="261"/>
      <c r="N10" s="122" t="s">
        <v>240</v>
      </c>
      <c r="O10" s="123">
        <f>(4994623.87+144765.86+154800+79594.44+538857.16+599999+361872.99+492240+315661.08+72000+100000+1446634.66)+2015091.35</f>
        <v>11316140.41</v>
      </c>
      <c r="P10" s="123">
        <f>80119.98+538859.87</f>
        <v>618979.85</v>
      </c>
      <c r="Q10" s="124"/>
      <c r="R10" s="125"/>
      <c r="S10" s="126"/>
      <c r="T10" s="126"/>
    </row>
    <row r="11" spans="1:23" s="121" customFormat="1" ht="46.9" customHeight="1" thickBot="1">
      <c r="A11" s="203" t="s">
        <v>4</v>
      </c>
      <c r="B11" s="119" t="s">
        <v>188</v>
      </c>
      <c r="C11" s="204">
        <v>26200</v>
      </c>
      <c r="D11" s="215">
        <v>2022</v>
      </c>
      <c r="E11" s="215"/>
      <c r="F11" s="215"/>
      <c r="G11" s="215" t="s">
        <v>8</v>
      </c>
      <c r="H11" s="215" t="s">
        <v>8</v>
      </c>
      <c r="I11" s="215" t="s">
        <v>8</v>
      </c>
      <c r="J11" s="215" t="s">
        <v>8</v>
      </c>
      <c r="N11" s="127" t="s">
        <v>241</v>
      </c>
      <c r="O11" s="128">
        <f>453216.84+453216.84+453216.83+1514146.51</f>
        <v>2873797.02</v>
      </c>
      <c r="P11" s="129"/>
      <c r="Q11" s="129"/>
      <c r="R11" s="130"/>
      <c r="S11" s="131">
        <v>2022</v>
      </c>
      <c r="T11" s="131">
        <v>2023</v>
      </c>
      <c r="U11" s="131">
        <v>2024</v>
      </c>
    </row>
    <row r="12" spans="1:23" s="121" customFormat="1" ht="48" customHeight="1" thickBot="1">
      <c r="A12" s="203" t="s">
        <v>5</v>
      </c>
      <c r="B12" s="119" t="s">
        <v>189</v>
      </c>
      <c r="C12" s="204">
        <v>26300</v>
      </c>
      <c r="D12" s="234">
        <v>2021</v>
      </c>
      <c r="E12" s="215"/>
      <c r="F12" s="215"/>
      <c r="G12" s="298">
        <f>O10+O11+O12</f>
        <v>14647831.15</v>
      </c>
      <c r="H12" s="298">
        <f>P10+P11+P12</f>
        <v>618979.85</v>
      </c>
      <c r="I12" s="298">
        <f>Q10+Q11+Q12</f>
        <v>0</v>
      </c>
      <c r="J12" s="298">
        <f>R10+R11+R12</f>
        <v>0</v>
      </c>
      <c r="N12" s="132" t="s">
        <v>242</v>
      </c>
      <c r="O12" s="133">
        <f>98761.6+(89783.03*4)</f>
        <v>457893.72</v>
      </c>
      <c r="P12" s="134"/>
      <c r="Q12" s="134"/>
      <c r="R12" s="135"/>
      <c r="S12" s="136" t="s">
        <v>190</v>
      </c>
      <c r="T12" s="137" t="s">
        <v>191</v>
      </c>
      <c r="U12" s="137" t="s">
        <v>239</v>
      </c>
      <c r="V12" s="138"/>
      <c r="W12" s="138"/>
    </row>
    <row r="13" spans="1:23" s="105" customFormat="1" ht="32.25">
      <c r="A13" s="139" t="s">
        <v>192</v>
      </c>
      <c r="B13" s="9" t="s">
        <v>193</v>
      </c>
      <c r="C13" s="199">
        <v>26310</v>
      </c>
      <c r="D13" s="235"/>
      <c r="E13" s="208"/>
      <c r="F13" s="208"/>
      <c r="G13" s="11">
        <f>G12</f>
        <v>14647831.15</v>
      </c>
      <c r="H13" s="11">
        <f>H12</f>
        <v>618979.85</v>
      </c>
      <c r="I13" s="11">
        <f>I12</f>
        <v>0</v>
      </c>
      <c r="J13" s="299"/>
      <c r="K13" s="140"/>
      <c r="L13" s="141"/>
      <c r="N13" s="142" t="s">
        <v>194</v>
      </c>
      <c r="O13" s="205">
        <f>ПФХД!D64-O10</f>
        <v>19914159.59</v>
      </c>
      <c r="P13" s="205">
        <f>ПФХД!G64-P10</f>
        <v>19143020.149999999</v>
      </c>
      <c r="Q13" s="205">
        <f>ПФХД!J64-Q10</f>
        <v>16272700</v>
      </c>
      <c r="R13" s="143"/>
      <c r="S13" s="144">
        <f>(ПФХД!D64)-'Закупка ТРУ'!O10-'Закупка ТРУ'!O13</f>
        <v>0</v>
      </c>
      <c r="T13" s="145">
        <f>(ПФХД!G64)-'Закупка ТРУ'!P10-'Закупка ТРУ'!P13</f>
        <v>0</v>
      </c>
      <c r="U13" s="145">
        <f>(ПФХД!J64)-'Закупка ТРУ'!Q10-'Закупка ТРУ'!Q13</f>
        <v>0</v>
      </c>
      <c r="V13" s="146"/>
      <c r="W13" s="141"/>
    </row>
    <row r="14" spans="1:23" s="105" customFormat="1" ht="25.5" customHeight="1">
      <c r="A14" s="139"/>
      <c r="B14" s="9" t="s">
        <v>195</v>
      </c>
      <c r="C14" s="199" t="s">
        <v>196</v>
      </c>
      <c r="D14" s="235"/>
      <c r="E14" s="208"/>
      <c r="F14" s="208"/>
      <c r="G14" s="208"/>
      <c r="H14" s="11"/>
      <c r="I14" s="11"/>
      <c r="J14" s="299"/>
      <c r="K14" s="140"/>
      <c r="L14" s="141"/>
      <c r="N14" s="147" t="s">
        <v>197</v>
      </c>
      <c r="O14" s="148">
        <f>ПФХД!E64-O11</f>
        <v>12023654.32</v>
      </c>
      <c r="P14" s="148">
        <f>ПФХД!H64-P11</f>
        <v>14557891.062616801</v>
      </c>
      <c r="Q14" s="148">
        <f>ПФХД!K64-Q11</f>
        <v>7520201.9026349802</v>
      </c>
      <c r="R14" s="149"/>
      <c r="S14" s="151">
        <f>(ПФХД!E64)-'Закупка ТРУ'!O11-'Закупка ТРУ'!O14</f>
        <v>0</v>
      </c>
      <c r="T14" s="145">
        <f>(ПФХД!H64)-'Закупка ТРУ'!P11-'Закупка ТРУ'!P14</f>
        <v>0</v>
      </c>
      <c r="U14" s="145">
        <f>(ПФХД!K64)-'Закупка ТРУ'!Q11-'Закупка ТРУ'!Q14</f>
        <v>0</v>
      </c>
      <c r="V14" s="146"/>
      <c r="W14" s="141"/>
    </row>
    <row r="15" spans="1:23" s="105" customFormat="1" ht="16.5">
      <c r="A15" s="139"/>
      <c r="B15" s="9" t="s">
        <v>198</v>
      </c>
      <c r="C15" s="199" t="s">
        <v>199</v>
      </c>
      <c r="D15" s="235"/>
      <c r="E15" s="208"/>
      <c r="F15" s="208"/>
      <c r="G15" s="208"/>
      <c r="H15" s="11"/>
      <c r="I15" s="11"/>
      <c r="J15" s="299"/>
      <c r="K15" s="140"/>
      <c r="L15" s="141"/>
      <c r="N15" s="270" t="s">
        <v>202</v>
      </c>
      <c r="O15" s="150" t="s">
        <v>0</v>
      </c>
      <c r="P15" s="150" t="s">
        <v>0</v>
      </c>
      <c r="Q15" s="150" t="s">
        <v>0</v>
      </c>
      <c r="R15" s="196"/>
      <c r="S15" s="152"/>
      <c r="T15" s="152"/>
      <c r="U15" s="152"/>
      <c r="V15" s="146"/>
      <c r="W15" s="141"/>
    </row>
    <row r="16" spans="1:23" s="105" customFormat="1" ht="17.25" thickBot="1">
      <c r="A16" s="139" t="s">
        <v>200</v>
      </c>
      <c r="B16" s="9" t="s">
        <v>201</v>
      </c>
      <c r="C16" s="199">
        <v>26320</v>
      </c>
      <c r="D16" s="236"/>
      <c r="E16" s="208"/>
      <c r="F16" s="208"/>
      <c r="G16" s="208"/>
      <c r="H16" s="11"/>
      <c r="I16" s="11"/>
      <c r="J16" s="299"/>
      <c r="K16" s="140"/>
      <c r="L16" s="141"/>
      <c r="N16" s="271"/>
      <c r="O16" s="206">
        <f>ПФХД!F64-O12</f>
        <v>356206.28</v>
      </c>
      <c r="P16" s="206">
        <f>ПФХД!I64-P12</f>
        <v>814100</v>
      </c>
      <c r="Q16" s="206">
        <f>ПФХД!L64-Q12</f>
        <v>814100</v>
      </c>
      <c r="R16" s="196"/>
      <c r="S16" s="197">
        <f>(ПФХД!F64)-'Закупка ТРУ'!O12-'Закупка ТРУ'!O16</f>
        <v>0</v>
      </c>
      <c r="T16" s="197">
        <f>(ПФХД!I64)-'Закупка ТРУ'!P12-'Закупка ТРУ'!P16</f>
        <v>0</v>
      </c>
      <c r="U16" s="197">
        <f>(ПФХД!L64)-'Закупка ТРУ'!Q12-'Закупка ТРУ'!Q16</f>
        <v>0</v>
      </c>
      <c r="V16" s="146"/>
      <c r="W16" s="141"/>
    </row>
    <row r="17" spans="1:23" s="105" customFormat="1" ht="16.149999999999999" customHeight="1" thickBot="1">
      <c r="A17" s="263" t="s">
        <v>6</v>
      </c>
      <c r="B17" s="266" t="s">
        <v>203</v>
      </c>
      <c r="C17" s="258">
        <v>26400</v>
      </c>
      <c r="D17" s="215">
        <v>2022</v>
      </c>
      <c r="E17" s="215"/>
      <c r="F17" s="215"/>
      <c r="G17" s="295">
        <f>G20+G25+G33+G30</f>
        <v>32294020.190000001</v>
      </c>
      <c r="H17" s="295">
        <f>4720100+2095700+1214200+1504500+311900+180000+14442991.06</f>
        <v>24469391.060000002</v>
      </c>
      <c r="I17" s="295"/>
      <c r="J17" s="295">
        <f>J20+J25+J33+J30</f>
        <v>0</v>
      </c>
      <c r="N17" s="153"/>
      <c r="O17" s="154">
        <f>O8-O10-O11-O12-O13-O14-O16</f>
        <v>8.6147338151931763E-9</v>
      </c>
      <c r="P17" s="154">
        <f>P8-P10-P11-P12-P13-P14-P16</f>
        <v>1.862645149230957E-9</v>
      </c>
      <c r="Q17" s="154">
        <f>Q8-Q10-Q11-Q12-Q13-Q14-Q16</f>
        <v>-1.862645149230957E-9</v>
      </c>
      <c r="R17" s="154">
        <f>R8-R10-R11-R12-R13-R14-R16</f>
        <v>0</v>
      </c>
      <c r="S17" s="155"/>
      <c r="T17" s="156"/>
      <c r="U17" s="106"/>
      <c r="V17" s="141"/>
      <c r="W17" s="141"/>
    </row>
    <row r="18" spans="1:23" s="105" customFormat="1" ht="17.45" customHeight="1">
      <c r="A18" s="264"/>
      <c r="B18" s="267"/>
      <c r="C18" s="269"/>
      <c r="D18" s="215">
        <v>2023</v>
      </c>
      <c r="E18" s="215"/>
      <c r="F18" s="215"/>
      <c r="G18" s="295"/>
      <c r="H18" s="295">
        <f>P8-H17-H13</f>
        <v>10045620.152616801</v>
      </c>
      <c r="I18" s="295">
        <f>4720100+2095700+1214200+1504500+180000+7405301.9</f>
        <v>17119801.899999999</v>
      </c>
      <c r="J18" s="295"/>
      <c r="N18" s="106"/>
      <c r="O18" s="157"/>
      <c r="P18" s="106"/>
      <c r="Q18" s="106"/>
      <c r="R18" s="106"/>
      <c r="S18" s="108"/>
      <c r="T18" s="106"/>
      <c r="U18" s="106"/>
    </row>
    <row r="19" spans="1:23" s="105" customFormat="1" ht="16.899999999999999" customHeight="1">
      <c r="A19" s="265"/>
      <c r="B19" s="268"/>
      <c r="C19" s="259"/>
      <c r="D19" s="215">
        <v>2024</v>
      </c>
      <c r="E19" s="215"/>
      <c r="F19" s="215"/>
      <c r="G19" s="295"/>
      <c r="H19" s="295"/>
      <c r="I19" s="295">
        <f>Q8-I17-I13-I18</f>
        <v>7487200.0026349798</v>
      </c>
      <c r="J19" s="295"/>
      <c r="N19" s="106"/>
      <c r="O19" s="106"/>
      <c r="P19" s="106"/>
      <c r="Q19" s="106"/>
      <c r="R19" s="106"/>
      <c r="S19" s="108"/>
      <c r="T19" s="106"/>
      <c r="U19" s="106"/>
    </row>
    <row r="20" spans="1:23" s="106" customFormat="1" ht="22.15" customHeight="1">
      <c r="A20" s="276" t="s">
        <v>9</v>
      </c>
      <c r="B20" s="55" t="s">
        <v>67</v>
      </c>
      <c r="C20" s="278">
        <v>26410</v>
      </c>
      <c r="D20" s="278" t="s">
        <v>8</v>
      </c>
      <c r="E20" s="279"/>
      <c r="F20" s="279"/>
      <c r="G20" s="300">
        <f>G22+G24</f>
        <v>19914159.59</v>
      </c>
      <c r="H20" s="301">
        <f>H22+H24</f>
        <v>19143020.149999999</v>
      </c>
      <c r="I20" s="301">
        <f>I22+I24</f>
        <v>16272700</v>
      </c>
      <c r="J20" s="301">
        <f>J22+J24</f>
        <v>0</v>
      </c>
      <c r="N20" s="5"/>
      <c r="O20" s="158">
        <f>G8-O8</f>
        <v>0</v>
      </c>
      <c r="P20" s="158"/>
      <c r="Q20" s="158"/>
      <c r="R20" s="157"/>
      <c r="S20" s="157"/>
      <c r="T20" s="157"/>
    </row>
    <row r="21" spans="1:23" s="106" customFormat="1" ht="30">
      <c r="A21" s="277"/>
      <c r="B21" s="55" t="s">
        <v>204</v>
      </c>
      <c r="C21" s="278"/>
      <c r="D21" s="278"/>
      <c r="E21" s="280"/>
      <c r="F21" s="280"/>
      <c r="G21" s="302"/>
      <c r="H21" s="301"/>
      <c r="I21" s="301"/>
      <c r="J21" s="301"/>
      <c r="N21" s="272"/>
      <c r="O21" s="272"/>
      <c r="P21" s="272"/>
      <c r="Q21" s="272"/>
      <c r="R21" s="272"/>
      <c r="S21" s="272"/>
    </row>
    <row r="22" spans="1:23" s="106" customFormat="1" ht="15" customHeight="1">
      <c r="A22" s="273" t="s">
        <v>205</v>
      </c>
      <c r="B22" s="7" t="s">
        <v>67</v>
      </c>
      <c r="C22" s="256">
        <v>26411</v>
      </c>
      <c r="D22" s="256" t="s">
        <v>8</v>
      </c>
      <c r="E22" s="274"/>
      <c r="F22" s="274"/>
      <c r="G22" s="303">
        <f>O13</f>
        <v>19914159.59</v>
      </c>
      <c r="H22" s="304">
        <f>P13</f>
        <v>19143020.149999999</v>
      </c>
      <c r="I22" s="304">
        <f>Q13</f>
        <v>16272700</v>
      </c>
      <c r="J22" s="304">
        <f>R13</f>
        <v>0</v>
      </c>
      <c r="U22" s="281"/>
    </row>
    <row r="23" spans="1:23" s="106" customFormat="1" ht="16.899999999999999" customHeight="1">
      <c r="A23" s="273"/>
      <c r="B23" s="159" t="s">
        <v>206</v>
      </c>
      <c r="C23" s="256"/>
      <c r="D23" s="256"/>
      <c r="E23" s="275"/>
      <c r="F23" s="275"/>
      <c r="G23" s="305"/>
      <c r="H23" s="304"/>
      <c r="I23" s="304"/>
      <c r="J23" s="304"/>
      <c r="U23" s="281"/>
    </row>
    <row r="24" spans="1:23" s="106" customFormat="1" ht="18.600000000000001" customHeight="1">
      <c r="A24" s="200" t="s">
        <v>207</v>
      </c>
      <c r="B24" s="7" t="s">
        <v>208</v>
      </c>
      <c r="C24" s="201">
        <v>26412</v>
      </c>
      <c r="D24" s="213" t="s">
        <v>8</v>
      </c>
      <c r="E24" s="213"/>
      <c r="F24" s="213"/>
      <c r="G24" s="306"/>
      <c r="H24" s="306"/>
      <c r="I24" s="306"/>
      <c r="J24" s="306"/>
      <c r="N24" s="5"/>
      <c r="O24" s="5"/>
      <c r="P24" s="5"/>
      <c r="Q24" s="5"/>
      <c r="R24" s="5"/>
      <c r="S24" s="5"/>
      <c r="T24" s="5"/>
      <c r="U24" s="281"/>
    </row>
    <row r="25" spans="1:23" s="106" customFormat="1" ht="36.6" customHeight="1">
      <c r="A25" s="160" t="s">
        <v>10</v>
      </c>
      <c r="B25" s="161" t="s">
        <v>209</v>
      </c>
      <c r="C25" s="202">
        <v>26420</v>
      </c>
      <c r="D25" s="214" t="s">
        <v>8</v>
      </c>
      <c r="E25" s="214"/>
      <c r="F25" s="214"/>
      <c r="G25" s="45">
        <f>G26+G29</f>
        <v>12023654.32</v>
      </c>
      <c r="H25" s="45">
        <f>H26+H29</f>
        <v>14557891.062616801</v>
      </c>
      <c r="I25" s="45">
        <f>I26+I29</f>
        <v>7520201.9026349802</v>
      </c>
      <c r="J25" s="45">
        <f>J26+J29</f>
        <v>0</v>
      </c>
      <c r="O25" s="162"/>
      <c r="P25" s="162"/>
      <c r="Q25" s="162"/>
      <c r="R25" s="162"/>
      <c r="S25" s="162"/>
      <c r="T25" s="162"/>
      <c r="U25" s="281"/>
    </row>
    <row r="26" spans="1:23" s="106" customFormat="1" ht="18" customHeight="1">
      <c r="A26" s="273" t="s">
        <v>210</v>
      </c>
      <c r="B26" s="7" t="s">
        <v>67</v>
      </c>
      <c r="C26" s="256">
        <v>26421</v>
      </c>
      <c r="D26" s="256" t="s">
        <v>8</v>
      </c>
      <c r="E26" s="274"/>
      <c r="F26" s="274"/>
      <c r="G26" s="303">
        <f>O14</f>
        <v>12023654.32</v>
      </c>
      <c r="H26" s="304">
        <f>P14</f>
        <v>14557891.062616801</v>
      </c>
      <c r="I26" s="304">
        <f>Q14</f>
        <v>7520201.9026349802</v>
      </c>
      <c r="J26" s="304">
        <f>R14</f>
        <v>0</v>
      </c>
      <c r="N26" s="5"/>
      <c r="O26" s="5"/>
      <c r="P26" s="5"/>
      <c r="Q26" s="5"/>
      <c r="R26" s="5"/>
      <c r="S26" s="5"/>
      <c r="T26" s="5"/>
      <c r="U26" s="281"/>
    </row>
    <row r="27" spans="1:23" s="106" customFormat="1" ht="18" customHeight="1">
      <c r="A27" s="273"/>
      <c r="B27" s="159" t="s">
        <v>206</v>
      </c>
      <c r="C27" s="256"/>
      <c r="D27" s="256"/>
      <c r="E27" s="275"/>
      <c r="F27" s="275"/>
      <c r="G27" s="305"/>
      <c r="H27" s="304"/>
      <c r="I27" s="304"/>
      <c r="J27" s="307"/>
      <c r="K27" s="108"/>
      <c r="L27" s="108"/>
      <c r="N27" s="5"/>
      <c r="O27" s="5"/>
      <c r="P27" s="5"/>
      <c r="Q27" s="5"/>
      <c r="R27" s="5"/>
      <c r="S27" s="5"/>
      <c r="T27" s="5"/>
      <c r="U27" s="163"/>
    </row>
    <row r="28" spans="1:23" s="106" customFormat="1" ht="19.899999999999999" customHeight="1">
      <c r="A28" s="200"/>
      <c r="B28" s="9" t="s">
        <v>195</v>
      </c>
      <c r="C28" s="198" t="s">
        <v>211</v>
      </c>
      <c r="D28" s="213" t="s">
        <v>8</v>
      </c>
      <c r="E28" s="212"/>
      <c r="F28" s="212"/>
      <c r="G28" s="308"/>
      <c r="H28" s="308"/>
      <c r="I28" s="308"/>
      <c r="J28" s="309"/>
      <c r="K28" s="164"/>
      <c r="L28" s="108"/>
      <c r="V28" s="165"/>
    </row>
    <row r="29" spans="1:23" s="106" customFormat="1" ht="19.899999999999999" customHeight="1">
      <c r="A29" s="200" t="s">
        <v>212</v>
      </c>
      <c r="B29" s="7" t="s">
        <v>208</v>
      </c>
      <c r="C29" s="201">
        <v>26421.200000000001</v>
      </c>
      <c r="D29" s="213" t="s">
        <v>8</v>
      </c>
      <c r="E29" s="213"/>
      <c r="F29" s="213"/>
      <c r="G29" s="306"/>
      <c r="H29" s="306"/>
      <c r="I29" s="306"/>
      <c r="J29" s="310"/>
      <c r="K29" s="108"/>
      <c r="L29" s="108"/>
      <c r="N29" s="5"/>
      <c r="O29" s="5"/>
      <c r="P29" s="5"/>
      <c r="Q29" s="5"/>
      <c r="R29" s="5"/>
      <c r="S29" s="5"/>
      <c r="T29" s="5"/>
    </row>
    <row r="30" spans="1:23" s="106" customFormat="1" ht="34.9" customHeight="1">
      <c r="A30" s="160" t="s">
        <v>213</v>
      </c>
      <c r="B30" s="161" t="s">
        <v>214</v>
      </c>
      <c r="C30" s="202">
        <v>26430</v>
      </c>
      <c r="D30" s="214" t="s">
        <v>8</v>
      </c>
      <c r="E30" s="214"/>
      <c r="F30" s="214"/>
      <c r="G30" s="45"/>
      <c r="H30" s="45"/>
      <c r="I30" s="45"/>
      <c r="J30" s="311"/>
      <c r="K30" s="108"/>
      <c r="L30" s="108"/>
      <c r="N30" s="5"/>
      <c r="O30" s="5"/>
      <c r="P30" s="5"/>
      <c r="Q30" s="5"/>
      <c r="R30" s="5"/>
      <c r="S30" s="5"/>
      <c r="T30" s="5"/>
      <c r="U30" s="163"/>
    </row>
    <row r="31" spans="1:23" s="106" customFormat="1" ht="16.149999999999999" customHeight="1">
      <c r="A31" s="166"/>
      <c r="B31" s="9" t="s">
        <v>195</v>
      </c>
      <c r="C31" s="198" t="s">
        <v>215</v>
      </c>
      <c r="D31" s="213" t="s">
        <v>8</v>
      </c>
      <c r="E31" s="213"/>
      <c r="F31" s="213"/>
      <c r="G31" s="213"/>
      <c r="H31" s="306"/>
      <c r="I31" s="306"/>
      <c r="J31" s="310"/>
      <c r="K31" s="164"/>
      <c r="L31" s="108"/>
      <c r="N31" s="5"/>
      <c r="O31" s="5"/>
      <c r="P31" s="5"/>
      <c r="Q31" s="5"/>
      <c r="R31" s="5"/>
      <c r="S31" s="5"/>
      <c r="T31" s="5"/>
      <c r="U31" s="163"/>
      <c r="V31" s="163"/>
    </row>
    <row r="32" spans="1:23" s="106" customFormat="1" ht="16.149999999999999" customHeight="1">
      <c r="A32" s="166"/>
      <c r="B32" s="9" t="s">
        <v>198</v>
      </c>
      <c r="C32" s="198" t="s">
        <v>216</v>
      </c>
      <c r="D32" s="213"/>
      <c r="E32" s="213"/>
      <c r="F32" s="213"/>
      <c r="G32" s="213"/>
      <c r="H32" s="306"/>
      <c r="I32" s="306"/>
      <c r="J32" s="310"/>
      <c r="K32" s="164"/>
      <c r="L32" s="108"/>
      <c r="N32" s="5"/>
      <c r="O32" s="5"/>
      <c r="P32" s="5"/>
      <c r="Q32" s="5"/>
      <c r="R32" s="5"/>
      <c r="S32" s="5"/>
      <c r="T32" s="5"/>
      <c r="U32" s="163"/>
      <c r="V32" s="163"/>
    </row>
    <row r="33" spans="1:22" s="106" customFormat="1" ht="31.9" customHeight="1">
      <c r="A33" s="160" t="s">
        <v>217</v>
      </c>
      <c r="B33" s="55" t="s">
        <v>218</v>
      </c>
      <c r="C33" s="202">
        <v>26450</v>
      </c>
      <c r="D33" s="214" t="s">
        <v>8</v>
      </c>
      <c r="E33" s="214"/>
      <c r="F33" s="214"/>
      <c r="G33" s="45">
        <f>G34+G38</f>
        <v>356206.28</v>
      </c>
      <c r="H33" s="45">
        <f>H34+H38</f>
        <v>814100</v>
      </c>
      <c r="I33" s="45">
        <f>I34+I38</f>
        <v>814100</v>
      </c>
      <c r="J33" s="311">
        <f>J34+J38</f>
        <v>0</v>
      </c>
      <c r="K33" s="108"/>
      <c r="L33" s="108"/>
      <c r="O33" s="5"/>
      <c r="P33" s="5"/>
      <c r="Q33" s="5"/>
      <c r="R33" s="5"/>
      <c r="S33" s="5"/>
      <c r="T33" s="5"/>
      <c r="U33" s="5"/>
    </row>
    <row r="34" spans="1:22" s="106" customFormat="1" ht="16.899999999999999" customHeight="1">
      <c r="A34" s="273" t="s">
        <v>219</v>
      </c>
      <c r="B34" s="7" t="s">
        <v>67</v>
      </c>
      <c r="C34" s="256">
        <v>26451</v>
      </c>
      <c r="D34" s="256" t="s">
        <v>8</v>
      </c>
      <c r="E34" s="256"/>
      <c r="F34" s="256"/>
      <c r="G34" s="304">
        <f>O16</f>
        <v>356206.28</v>
      </c>
      <c r="H34" s="304">
        <f>P16</f>
        <v>814100</v>
      </c>
      <c r="I34" s="304">
        <f>Q16</f>
        <v>814100</v>
      </c>
      <c r="J34" s="304">
        <f>R15</f>
        <v>0</v>
      </c>
      <c r="K34" s="108"/>
      <c r="L34" s="108"/>
      <c r="N34" s="5"/>
      <c r="O34" s="5"/>
      <c r="P34" s="5"/>
      <c r="Q34" s="5"/>
      <c r="R34" s="5"/>
      <c r="S34" s="5"/>
      <c r="T34" s="5"/>
    </row>
    <row r="35" spans="1:22" s="106" customFormat="1" ht="16.899999999999999" customHeight="1">
      <c r="A35" s="273"/>
      <c r="B35" s="167" t="s">
        <v>206</v>
      </c>
      <c r="C35" s="256"/>
      <c r="D35" s="256"/>
      <c r="E35" s="256"/>
      <c r="F35" s="256"/>
      <c r="G35" s="304"/>
      <c r="H35" s="304"/>
      <c r="I35" s="304"/>
      <c r="J35" s="304"/>
      <c r="K35" s="108"/>
      <c r="L35" s="108"/>
      <c r="N35" s="5"/>
      <c r="O35" s="5"/>
      <c r="P35" s="5"/>
      <c r="Q35" s="5"/>
      <c r="R35" s="5"/>
      <c r="S35" s="5"/>
      <c r="T35" s="5"/>
    </row>
    <row r="36" spans="1:22" s="106" customFormat="1" ht="12.75" customHeight="1">
      <c r="A36" s="200"/>
      <c r="B36" s="50" t="s">
        <v>195</v>
      </c>
      <c r="C36" s="198" t="s">
        <v>220</v>
      </c>
      <c r="D36" s="213" t="s">
        <v>8</v>
      </c>
      <c r="E36" s="213"/>
      <c r="F36" s="213"/>
      <c r="G36" s="213"/>
      <c r="H36" s="306"/>
      <c r="I36" s="306"/>
      <c r="J36" s="306"/>
      <c r="K36" s="164"/>
      <c r="L36" s="108"/>
      <c r="N36" s="5"/>
      <c r="O36" s="5"/>
      <c r="P36" s="5"/>
      <c r="Q36" s="5"/>
      <c r="R36" s="5"/>
      <c r="S36" s="5"/>
      <c r="T36" s="5"/>
      <c r="V36" s="163"/>
    </row>
    <row r="37" spans="1:22" s="106" customFormat="1" ht="12.75" customHeight="1">
      <c r="A37" s="200"/>
      <c r="B37" s="50" t="s">
        <v>198</v>
      </c>
      <c r="C37" s="198" t="s">
        <v>221</v>
      </c>
      <c r="D37" s="213"/>
      <c r="E37" s="213"/>
      <c r="F37" s="213"/>
      <c r="G37" s="213"/>
      <c r="H37" s="306"/>
      <c r="I37" s="306"/>
      <c r="J37" s="306"/>
      <c r="K37" s="164"/>
      <c r="L37" s="108"/>
      <c r="N37" s="5"/>
      <c r="O37" s="5"/>
      <c r="P37" s="5"/>
      <c r="Q37" s="5"/>
      <c r="R37" s="5"/>
      <c r="S37" s="5"/>
      <c r="T37" s="5"/>
      <c r="V37" s="163"/>
    </row>
    <row r="38" spans="1:22" s="106" customFormat="1" ht="16.149999999999999" customHeight="1">
      <c r="A38" s="200" t="s">
        <v>222</v>
      </c>
      <c r="B38" s="167" t="s">
        <v>223</v>
      </c>
      <c r="C38" s="201">
        <v>26452</v>
      </c>
      <c r="D38" s="213" t="s">
        <v>8</v>
      </c>
      <c r="E38" s="213"/>
      <c r="F38" s="213"/>
      <c r="G38" s="306"/>
      <c r="H38" s="306"/>
      <c r="I38" s="306"/>
      <c r="J38" s="306"/>
      <c r="K38" s="108"/>
      <c r="L38" s="108"/>
      <c r="N38" s="5"/>
      <c r="O38" s="5"/>
      <c r="P38" s="5"/>
      <c r="Q38" s="5"/>
      <c r="R38" s="5"/>
      <c r="S38" s="5"/>
      <c r="T38" s="5"/>
    </row>
    <row r="39" spans="1:22" s="106" customFormat="1" ht="45.6" customHeight="1">
      <c r="A39" s="168">
        <v>2</v>
      </c>
      <c r="B39" s="119" t="s">
        <v>224</v>
      </c>
      <c r="C39" s="204">
        <v>26500</v>
      </c>
      <c r="D39" s="215" t="s">
        <v>8</v>
      </c>
      <c r="E39" s="215"/>
      <c r="F39" s="215"/>
      <c r="G39" s="298">
        <f>G22+G26+G34</f>
        <v>32294020.190000001</v>
      </c>
      <c r="H39" s="298">
        <f t="shared" ref="H39" si="0">H22+H26+H34</f>
        <v>34515011.212616801</v>
      </c>
      <c r="I39" s="298">
        <f>I22+I26+I34</f>
        <v>24607001.902634978</v>
      </c>
      <c r="J39" s="298">
        <f>J22+J26+J34</f>
        <v>0</v>
      </c>
      <c r="N39" s="5"/>
      <c r="O39" s="5"/>
      <c r="P39" s="5"/>
      <c r="Q39" s="5"/>
      <c r="R39" s="5"/>
      <c r="S39" s="5"/>
      <c r="T39" s="5"/>
    </row>
    <row r="40" spans="1:22" s="106" customFormat="1" ht="13.15" customHeight="1">
      <c r="A40" s="283"/>
      <c r="B40" s="286" t="s">
        <v>225</v>
      </c>
      <c r="C40" s="274">
        <v>26510</v>
      </c>
      <c r="D40" s="213">
        <v>2022</v>
      </c>
      <c r="E40" s="213"/>
      <c r="F40" s="213"/>
      <c r="G40" s="306">
        <f>O8-O10-O11-O12</f>
        <v>32294020.190000009</v>
      </c>
      <c r="H40" s="11">
        <f>H17</f>
        <v>24469391.060000002</v>
      </c>
      <c r="I40" s="11">
        <f>I17</f>
        <v>0</v>
      </c>
      <c r="J40" s="306"/>
      <c r="N40" s="5"/>
      <c r="O40" s="5"/>
      <c r="P40" s="5"/>
      <c r="Q40" s="5"/>
      <c r="R40" s="5"/>
      <c r="S40" s="5"/>
      <c r="T40" s="5"/>
    </row>
    <row r="41" spans="1:22" s="106" customFormat="1" ht="13.15" customHeight="1">
      <c r="A41" s="284"/>
      <c r="B41" s="287"/>
      <c r="C41" s="289"/>
      <c r="D41" s="213">
        <v>2023</v>
      </c>
      <c r="E41" s="213"/>
      <c r="F41" s="213"/>
      <c r="G41" s="306"/>
      <c r="H41" s="11">
        <f>H18</f>
        <v>10045620.152616801</v>
      </c>
      <c r="I41" s="11">
        <f>I18</f>
        <v>17119801.899999999</v>
      </c>
      <c r="J41" s="306"/>
      <c r="N41" s="5"/>
      <c r="O41" s="5"/>
      <c r="P41" s="5"/>
      <c r="Q41" s="5"/>
      <c r="R41" s="5"/>
      <c r="S41" s="5"/>
      <c r="T41" s="5"/>
    </row>
    <row r="42" spans="1:22" s="106" customFormat="1" ht="13.15" customHeight="1">
      <c r="A42" s="285"/>
      <c r="B42" s="288"/>
      <c r="C42" s="275"/>
      <c r="D42" s="213">
        <v>2024</v>
      </c>
      <c r="E42" s="213"/>
      <c r="F42" s="213"/>
      <c r="G42" s="306"/>
      <c r="H42" s="11"/>
      <c r="I42" s="11">
        <f>I19</f>
        <v>7487200.0026349798</v>
      </c>
      <c r="J42" s="306"/>
      <c r="N42" s="5"/>
      <c r="O42" s="5"/>
      <c r="P42" s="5"/>
      <c r="Q42" s="5"/>
      <c r="R42" s="5"/>
      <c r="S42" s="5"/>
      <c r="T42" s="5"/>
    </row>
    <row r="43" spans="1:22" s="106" customFormat="1" ht="48.6" customHeight="1">
      <c r="A43" s="168">
        <v>3</v>
      </c>
      <c r="B43" s="169" t="s">
        <v>226</v>
      </c>
      <c r="C43" s="204">
        <v>26600</v>
      </c>
      <c r="D43" s="215" t="s">
        <v>8</v>
      </c>
      <c r="E43" s="215"/>
      <c r="F43" s="215"/>
      <c r="G43" s="298">
        <f>G24+G29+G38</f>
        <v>0</v>
      </c>
      <c r="H43" s="298">
        <f>H24+H29+H38</f>
        <v>0</v>
      </c>
      <c r="I43" s="298">
        <f>I24+I29+I38</f>
        <v>0</v>
      </c>
      <c r="J43" s="298">
        <f t="shared" ref="J43" si="1">J24+J29+J38</f>
        <v>0</v>
      </c>
      <c r="N43" s="5"/>
      <c r="O43" s="5"/>
      <c r="P43" s="5"/>
      <c r="Q43" s="5"/>
      <c r="R43" s="5"/>
      <c r="S43" s="5"/>
      <c r="T43" s="5"/>
    </row>
    <row r="44" spans="1:22" s="106" customFormat="1" ht="13.15" customHeight="1">
      <c r="A44" s="283"/>
      <c r="B44" s="287" t="s">
        <v>225</v>
      </c>
      <c r="C44" s="274">
        <v>26610</v>
      </c>
      <c r="D44" s="213">
        <v>2021</v>
      </c>
      <c r="E44" s="213"/>
      <c r="F44" s="213"/>
      <c r="G44" s="306"/>
      <c r="H44" s="306"/>
      <c r="I44" s="306"/>
      <c r="J44" s="306"/>
      <c r="N44" s="5"/>
      <c r="O44" s="5"/>
      <c r="P44" s="5"/>
      <c r="Q44" s="5"/>
      <c r="R44" s="5"/>
      <c r="S44" s="5"/>
      <c r="T44" s="5"/>
    </row>
    <row r="45" spans="1:22" s="106" customFormat="1" ht="13.15" customHeight="1">
      <c r="A45" s="284"/>
      <c r="B45" s="287"/>
      <c r="C45" s="289"/>
      <c r="D45" s="213">
        <v>2022</v>
      </c>
      <c r="E45" s="213"/>
      <c r="F45" s="213"/>
      <c r="G45" s="306"/>
      <c r="H45" s="306"/>
      <c r="I45" s="306"/>
      <c r="J45" s="306"/>
      <c r="N45" s="5"/>
      <c r="O45" s="5"/>
      <c r="P45" s="5"/>
      <c r="Q45" s="5"/>
      <c r="R45" s="5"/>
      <c r="S45" s="5"/>
      <c r="T45" s="5"/>
      <c r="U45" s="5"/>
    </row>
    <row r="46" spans="1:22" s="106" customFormat="1" ht="13.15" customHeight="1">
      <c r="A46" s="285"/>
      <c r="B46" s="288"/>
      <c r="C46" s="275"/>
      <c r="D46" s="213">
        <v>2023</v>
      </c>
      <c r="E46" s="213"/>
      <c r="F46" s="213"/>
      <c r="G46" s="306"/>
      <c r="H46" s="306"/>
      <c r="I46" s="306"/>
      <c r="J46" s="306"/>
      <c r="N46" s="5"/>
      <c r="O46" s="5"/>
      <c r="P46" s="5"/>
      <c r="Q46" s="5"/>
      <c r="R46" s="5"/>
      <c r="S46" s="5"/>
      <c r="T46" s="5"/>
      <c r="U46" s="5"/>
    </row>
    <row r="47" spans="1:22" ht="18.75">
      <c r="A47" s="170"/>
      <c r="D47" s="171"/>
      <c r="E47" s="172"/>
      <c r="F47" s="172"/>
      <c r="G47" s="171"/>
      <c r="H47" s="171"/>
    </row>
    <row r="48" spans="1:22" ht="55.15" customHeight="1">
      <c r="A48" s="172" t="s">
        <v>230</v>
      </c>
      <c r="B48" s="183" t="str">
        <f>'[13]Титул ПФХД'!A22</f>
        <v>Муниципальное бюджетное общеобразовательное учрежедние "Гимназия № 5"</v>
      </c>
      <c r="C48" s="172"/>
      <c r="D48" s="172"/>
      <c r="E48" s="296"/>
      <c r="F48" s="296"/>
      <c r="G48" s="174"/>
      <c r="H48" s="172" t="s">
        <v>245</v>
      </c>
      <c r="J48" s="175"/>
    </row>
    <row r="49" spans="1:11">
      <c r="A49" s="173"/>
      <c r="B49" s="173"/>
      <c r="C49" s="173"/>
      <c r="D49" s="173"/>
      <c r="E49" s="173"/>
      <c r="F49" s="173"/>
      <c r="G49" s="173"/>
      <c r="H49" s="173"/>
      <c r="I49" s="173"/>
      <c r="J49" s="173"/>
      <c r="K49" s="173"/>
    </row>
    <row r="50" spans="1:11" ht="18.75">
      <c r="A50" s="173"/>
      <c r="B50" s="173"/>
      <c r="C50" s="173"/>
      <c r="D50" s="173"/>
      <c r="E50" s="176"/>
      <c r="F50" s="176"/>
      <c r="G50" s="173"/>
      <c r="H50" s="173"/>
      <c r="I50" s="173"/>
      <c r="J50" s="173"/>
      <c r="K50" s="173"/>
    </row>
    <row r="51" spans="1:11" ht="14.45" customHeight="1">
      <c r="B51" s="176"/>
      <c r="C51" s="176"/>
      <c r="D51" s="176"/>
      <c r="E51" s="176"/>
      <c r="F51" s="176"/>
      <c r="G51" s="176"/>
      <c r="H51" s="176"/>
      <c r="I51" s="176"/>
      <c r="J51" s="176"/>
      <c r="K51" s="176"/>
    </row>
    <row r="52" spans="1:11" ht="12.6" customHeight="1">
      <c r="B52" s="176"/>
      <c r="C52" s="176"/>
      <c r="D52" s="176"/>
      <c r="E52" s="177"/>
      <c r="F52" s="177"/>
      <c r="G52" s="176"/>
      <c r="H52" s="176"/>
      <c r="I52" s="176"/>
      <c r="J52" s="176"/>
      <c r="K52" s="176"/>
    </row>
    <row r="53" spans="1:11" ht="15.75">
      <c r="A53" s="178" t="s">
        <v>254</v>
      </c>
      <c r="B53" s="177"/>
      <c r="C53" s="177"/>
      <c r="D53" s="177"/>
      <c r="E53" s="177"/>
      <c r="F53" s="177"/>
      <c r="G53" s="177"/>
      <c r="H53" s="177"/>
      <c r="I53" s="177"/>
      <c r="J53" s="177"/>
    </row>
    <row r="54" spans="1:11" ht="15.75">
      <c r="A54" s="179" t="s">
        <v>255</v>
      </c>
      <c r="B54" s="177"/>
      <c r="C54" s="177"/>
      <c r="D54" s="177"/>
      <c r="E54" s="177"/>
      <c r="F54" s="177"/>
      <c r="G54" s="177"/>
      <c r="H54" s="177"/>
      <c r="I54" s="177"/>
      <c r="J54" s="177"/>
    </row>
    <row r="55" spans="1:11" ht="33.75" customHeight="1">
      <c r="A55" s="282" t="s">
        <v>256</v>
      </c>
      <c r="B55" s="282"/>
      <c r="C55" s="282"/>
      <c r="D55" s="282"/>
      <c r="E55" s="282"/>
      <c r="F55" s="282"/>
      <c r="G55" s="282"/>
      <c r="H55" s="282"/>
      <c r="I55" s="282"/>
      <c r="J55" s="282"/>
    </row>
  </sheetData>
  <mergeCells count="74">
    <mergeCell ref="G34:G35"/>
    <mergeCell ref="H34:H35"/>
    <mergeCell ref="A55:J55"/>
    <mergeCell ref="I34:I35"/>
    <mergeCell ref="J34:J35"/>
    <mergeCell ref="A40:A42"/>
    <mergeCell ref="B40:B42"/>
    <mergeCell ref="C40:C42"/>
    <mergeCell ref="A44:A46"/>
    <mergeCell ref="B44:B46"/>
    <mergeCell ref="C44:C46"/>
    <mergeCell ref="A34:A35"/>
    <mergeCell ref="C34:C35"/>
    <mergeCell ref="D34:D35"/>
    <mergeCell ref="E34:E35"/>
    <mergeCell ref="F34:F35"/>
    <mergeCell ref="H22:H23"/>
    <mergeCell ref="I22:I23"/>
    <mergeCell ref="J22:J23"/>
    <mergeCell ref="U22:U26"/>
    <mergeCell ref="A26:A27"/>
    <mergeCell ref="C26:C27"/>
    <mergeCell ref="D26:D27"/>
    <mergeCell ref="E26:E27"/>
    <mergeCell ref="F26:F27"/>
    <mergeCell ref="G26:G27"/>
    <mergeCell ref="H26:H27"/>
    <mergeCell ref="I26:I27"/>
    <mergeCell ref="J26:J27"/>
    <mergeCell ref="H20:H21"/>
    <mergeCell ref="I20:I21"/>
    <mergeCell ref="J20:J21"/>
    <mergeCell ref="N21:S21"/>
    <mergeCell ref="A22:A23"/>
    <mergeCell ref="C22:C23"/>
    <mergeCell ref="D22:D23"/>
    <mergeCell ref="E22:E23"/>
    <mergeCell ref="F22:F23"/>
    <mergeCell ref="G22:G23"/>
    <mergeCell ref="A20:A21"/>
    <mergeCell ref="C20:C21"/>
    <mergeCell ref="D20:D21"/>
    <mergeCell ref="E20:E21"/>
    <mergeCell ref="F20:F21"/>
    <mergeCell ref="G20:G21"/>
    <mergeCell ref="G4:J4"/>
    <mergeCell ref="J5:J6"/>
    <mergeCell ref="H9:H10"/>
    <mergeCell ref="I9:I10"/>
    <mergeCell ref="J9:J10"/>
    <mergeCell ref="F9:F10"/>
    <mergeCell ref="G9:G10"/>
    <mergeCell ref="N9:R9"/>
    <mergeCell ref="A17:A19"/>
    <mergeCell ref="B17:B19"/>
    <mergeCell ref="C17:C19"/>
    <mergeCell ref="D12:D16"/>
    <mergeCell ref="N15:N16"/>
    <mergeCell ref="O7:R7"/>
    <mergeCell ref="A9:A10"/>
    <mergeCell ref="C9:C10"/>
    <mergeCell ref="D9:D10"/>
    <mergeCell ref="H1:J1"/>
    <mergeCell ref="A2:J2"/>
    <mergeCell ref="N2:T2"/>
    <mergeCell ref="A3:J3"/>
    <mergeCell ref="A4:A6"/>
    <mergeCell ref="B4:B6"/>
    <mergeCell ref="C4:C6"/>
    <mergeCell ref="D4:D6"/>
    <mergeCell ref="E4:E6"/>
    <mergeCell ref="F4:F6"/>
    <mergeCell ref="O5:R5"/>
    <mergeCell ref="E9:E10"/>
  </mergeCells>
  <pageMargins left="0.31496062992125984" right="0.11811023622047245" top="0.35433070866141736" bottom="0.35433070866141736" header="0.31496062992125984" footer="0.31496062992125984"/>
  <pageSetup paperSize="9" scale="42" orientation="portrait" r:id="rId1"/>
  <colBreaks count="2" manualBreakCount="2">
    <brk id="10" max="39" man="1"/>
    <brk id="20" max="5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Титул ПФХД</vt:lpstr>
      <vt:lpstr>ПФХД</vt:lpstr>
      <vt:lpstr>Закупка ТРУ</vt:lpstr>
      <vt:lpstr>ПФХД!Заголовки_для_печати</vt:lpstr>
      <vt:lpstr>'Закупка ТРУ'!Область_печати</vt:lpstr>
      <vt:lpstr>ПФХД!Область_печати</vt:lpstr>
      <vt:lpstr>'Титул ПФХД'!Область_печати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Попова Екатерина Николаевна</dc:creator>
  <cp:lastModifiedBy>Teacher</cp:lastModifiedBy>
  <cp:lastPrinted>2022-01-19T10:37:33Z</cp:lastPrinted>
  <dcterms:created xsi:type="dcterms:W3CDTF">2016-11-07T02:42:14Z</dcterms:created>
  <dcterms:modified xsi:type="dcterms:W3CDTF">2022-01-19T10:38:13Z</dcterms:modified>
</cp:coreProperties>
</file>